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560" tabRatio="783" activeTab="0"/>
  </bookViews>
  <sheets>
    <sheet name="Q2 SEP 2015" sheetId="1" r:id="rId1"/>
    <sheet name="2014-15 Feeder RI" sheetId="2" r:id="rId2"/>
    <sheet name="2014-15 Consumer RI" sheetId="3" r:id="rId3"/>
    <sheet name="Circle wise CAIDI Q4" sheetId="4" r:id="rId4"/>
    <sheet name="Circle wise Q4" sheetId="5" r:id="rId5"/>
    <sheet name="Circle wise Q3" sheetId="6" r:id="rId6"/>
    <sheet name="Circle wise Q2" sheetId="7" r:id="rId7"/>
    <sheet name="Circle wise Q1" sheetId="8" r:id="rId8"/>
  </sheets>
  <definedNames>
    <definedName name="_xlnm.Print_Area" localSheetId="1">'2014-15 Feeder RI'!$B$2:$N$128</definedName>
    <definedName name="_xlnm.Print_Area" localSheetId="3">'Circle wise CAIDI Q4'!$B$2:$S$136</definedName>
    <definedName name="_xlnm.Print_Area" localSheetId="7">'Circle wise Q1'!$B$2:$N$128</definedName>
    <definedName name="_xlnm.Print_Area" localSheetId="5">'Circle wise Q3'!$B$2:$N$128</definedName>
    <definedName name="_xlnm.Print_Area" localSheetId="4">'Circle wise Q4'!$B$2:$N$128</definedName>
  </definedNames>
  <calcPr fullCalcOnLoad="1"/>
</workbook>
</file>

<file path=xl/sharedStrings.xml><?xml version="1.0" encoding="utf-8"?>
<sst xmlns="http://schemas.openxmlformats.org/spreadsheetml/2006/main" count="1761" uniqueCount="133">
  <si>
    <t>ANNEXURE-B</t>
  </si>
  <si>
    <t>As per CEA Guidelines</t>
  </si>
  <si>
    <t>Sl. No.</t>
  </si>
  <si>
    <t>Name of Circle</t>
  </si>
  <si>
    <t xml:space="preserve"> Nos.  of 
11 KV feeder (F) </t>
  </si>
  <si>
    <t xml:space="preserve"> Total maximum 
 load of the feeder in Amp (Ni)</t>
  </si>
  <si>
    <t>Total number of sustained interruption (Each longer than 5 minutes) during the  Quarter (Ai)</t>
  </si>
  <si>
    <t>Total duration  (min.) of all sustained interruptions during the Quarter (Bi)</t>
  </si>
  <si>
    <t>Total number of momentary interruptions (Each less than or equal to 5 minutes) during the  Quarter (Ci)</t>
  </si>
  <si>
    <r>
      <rPr>
        <b/>
        <sz val="11"/>
        <color indexed="8"/>
        <rFont val="Calibri"/>
        <family val="2"/>
      </rPr>
      <t xml:space="preserve">Σ </t>
    </r>
    <r>
      <rPr>
        <b/>
        <sz val="11"/>
        <color indexed="8"/>
        <rFont val="Calibri"/>
        <family val="2"/>
      </rPr>
      <t>(Ai*Ni)</t>
    </r>
  </si>
  <si>
    <t>Σ (Bi*Ni)</t>
  </si>
  <si>
    <t>Σ(Ci*Ni)</t>
  </si>
  <si>
    <t>SAIFI</t>
  </si>
  <si>
    <t>SAIDI</t>
  </si>
  <si>
    <t>RI</t>
  </si>
  <si>
    <t xml:space="preserve"> Raipur City -I </t>
  </si>
  <si>
    <t xml:space="preserve"> Raipur City -II </t>
  </si>
  <si>
    <t>Raipur O&amp;M</t>
  </si>
  <si>
    <t xml:space="preserve">M'samund (O&amp;M)  </t>
  </si>
  <si>
    <t xml:space="preserve">Durg City </t>
  </si>
  <si>
    <t xml:space="preserve">Durg O&amp;M </t>
  </si>
  <si>
    <t xml:space="preserve">Rajnandgaon  </t>
  </si>
  <si>
    <t xml:space="preserve">City  Bilaspur </t>
  </si>
  <si>
    <t xml:space="preserve">O&amp;M Bilaspur </t>
  </si>
  <si>
    <t xml:space="preserve">Korba (O&amp;M) </t>
  </si>
  <si>
    <t xml:space="preserve">Janjgir-Champa </t>
  </si>
  <si>
    <t xml:space="preserve">Raigarh </t>
  </si>
  <si>
    <t xml:space="preserve">Ambikapur </t>
  </si>
  <si>
    <t xml:space="preserve">Kanker (O&amp;M) </t>
  </si>
  <si>
    <t>Jagdalpur</t>
  </si>
  <si>
    <t>STATE TOTAL</t>
  </si>
  <si>
    <t xml:space="preserve">As per SOP Regulation issued from CSERC </t>
  </si>
  <si>
    <t>As per CEA Guidelines received through CSERC</t>
  </si>
  <si>
    <t>SAIFI =               Ni*Ai/Nt</t>
  </si>
  <si>
    <t>=</t>
  </si>
  <si>
    <t xml:space="preserve">Reliability Index for feeders </t>
  </si>
  <si>
    <t>SAIFI =</t>
  </si>
  <si>
    <t>ΣAi/ΣF</t>
  </si>
  <si>
    <t xml:space="preserve"> interruption per feeder per quarter</t>
  </si>
  <si>
    <t>SAIDI =              Ni*Bi/Nt</t>
  </si>
  <si>
    <t>minutes</t>
  </si>
  <si>
    <t>SAIDI =</t>
  </si>
  <si>
    <t>ΣBi/ΣF</t>
  </si>
  <si>
    <t>minutes per feeder per quarter</t>
  </si>
  <si>
    <t>MAIFI =             Ni*Ci/Nt</t>
  </si>
  <si>
    <t>Reliability
 Index for feeders =</t>
  </si>
  <si>
    <t>{1- ((SAIDI for feeder)/ (24*90*60))}*100</t>
  </si>
  <si>
    <t>DISTRICT HQ.</t>
  </si>
  <si>
    <t>URBAN AREA</t>
  </si>
  <si>
    <t>Min.</t>
  </si>
  <si>
    <t>ANNEXURE-A1</t>
  </si>
  <si>
    <t>ANNEXURE-A2</t>
  </si>
  <si>
    <t>ANNEXURE-A3</t>
  </si>
  <si>
    <t>D.H.Q</t>
  </si>
  <si>
    <t>Urban</t>
  </si>
  <si>
    <t>Rural</t>
  </si>
  <si>
    <t>State Total</t>
  </si>
  <si>
    <t>RELIABILITY INDICES OF 11KV FEEDERS FOR QUARTER ENDING JUNE-14</t>
  </si>
  <si>
    <t>RELIABILITY INDICES OF 11KV FEEDERS FOR QUARTER ENDING JUNE- 2014</t>
  </si>
  <si>
    <t>Ok</t>
  </si>
  <si>
    <t>RELIABILITY INDICES FOR QUARTER ENDING JUNE 2014</t>
  </si>
  <si>
    <t>RELIABILITY INDICES FOR QUARTER ENDING JUNE-2014</t>
  </si>
  <si>
    <t>OK</t>
  </si>
  <si>
    <t>RELIABILITY INDICES OF 11KV FEEDERS FOR QUARTER ENDING JUNE 2014</t>
  </si>
  <si>
    <t>RELIABILITY INDICES FOR QUARTER ENDING  JUNE 2014</t>
  </si>
  <si>
    <t>Note:- This report does not included outage due to prescheduled shut-down for maintanance /construction works and 
load shedding / forced power cuts interruption &amp; it's duration.</t>
  </si>
  <si>
    <t>OTHER URBAN</t>
  </si>
  <si>
    <t xml:space="preserve">Dist H.Q. + URBAN + OTHER URBAN </t>
  </si>
  <si>
    <t>RELIABILITY INDICES OF 11KV FEEDERS FOR QUARTER ENDING DEC-14</t>
  </si>
  <si>
    <t>RELIABILITY INDICES OF 11KV FEEDERS FOR QUARTER ENDING DEC- 2014</t>
  </si>
  <si>
    <t>RELIABILITY INDICES OF 11KV FEEDERS FOR QUARTER ENDING DEC 2014</t>
  </si>
  <si>
    <t>RELIABILITY INDICES FOR QUARTER ENDING DEC- 2014</t>
  </si>
  <si>
    <t>RELIABILITY INDICES FOR QUARTER ENDING DEC-2014</t>
  </si>
  <si>
    <t>RELIABILITY INDICES FOR QUARTER ENDING  DEC- 2014</t>
  </si>
  <si>
    <t>RELIABILITY INDICES OF 11KV FEEDERS FOR QUARTER ENDING SEPTEMBER-14</t>
  </si>
  <si>
    <t>ANNEXURE-4A</t>
  </si>
  <si>
    <t>RELIABILITY INDICES FOR QUARTER ENDING SEPTEMBER 2014</t>
  </si>
  <si>
    <t>RELIABILITY INDICES OF 11KV FEEDERS FOR QUARTER ENDING SEPTEMBER- 2014</t>
  </si>
  <si>
    <t>ANNEXURE-4B</t>
  </si>
  <si>
    <t>RELIABILITY INDICES FOR QUARTER ENDING SEPTEMBER-2014</t>
  </si>
  <si>
    <t>ANNEXURE-4C</t>
  </si>
  <si>
    <t>RURAL AREA</t>
  </si>
  <si>
    <t>RELIABILITY INDICES OF 11KV FEEDERS FOR QUARTER ENDING SEPTEMBER 2014</t>
  </si>
  <si>
    <t>ANNEXURE-4a</t>
  </si>
  <si>
    <t>ANNEXURE-4b</t>
  </si>
  <si>
    <t>ANNEXURE-4c</t>
  </si>
  <si>
    <t>ANNEXURE-4d</t>
  </si>
  <si>
    <t>Dist H.Q. + URBAN + RURAL</t>
  </si>
  <si>
    <t>RURAL  AREA</t>
  </si>
  <si>
    <t>In respect of CSPDCL</t>
  </si>
  <si>
    <t>RELIABILITY INDICES OF 11KV FEEDERS FOR QUARTER ENDING MARCH-15</t>
  </si>
  <si>
    <t>RELIABILITY INDICES FOR QUARTER ENDING MARCH-15</t>
  </si>
  <si>
    <t>RELIABILITY INDICES OF 11KV FEEDERS FOR QUARTER ENDING MARCH-2015</t>
  </si>
  <si>
    <t>RELIABILITY INDICES FOR QUARTER ENDING  MAR.-2015</t>
  </si>
  <si>
    <t>Cumulative No. of Outages w.e.f. 1st April till the last day of the month</t>
  </si>
  <si>
    <t>Cumulative Duration of Outages w.e.f. 1st April till the last day of the month (In feeder Minutes)</t>
  </si>
  <si>
    <t xml:space="preserve">Cumulative average No. of Outages of feeders     </t>
  </si>
  <si>
    <t xml:space="preserve">Cumulative average Duration of Outages of feeders     </t>
  </si>
  <si>
    <t xml:space="preserve">Cumulative Feeder Reliability index %   </t>
  </si>
  <si>
    <t>Dist H.Q.+URBAN+RURAL</t>
  </si>
  <si>
    <t>Year-2014-15</t>
  </si>
  <si>
    <t>Quarter ending Mar.-15</t>
  </si>
  <si>
    <t>DISTRICT HQ. Town</t>
  </si>
  <si>
    <r>
      <rPr>
        <b/>
        <sz val="11"/>
        <color indexed="8"/>
        <rFont val="Calibri"/>
        <family val="2"/>
      </rPr>
      <t>Σ (Ai*Ni)</t>
    </r>
  </si>
  <si>
    <t>URBAN AREA (Excluding Dist. Town)</t>
  </si>
  <si>
    <t>{1- ((SAIDI for feeder)/ (24*365*60))}*100</t>
  </si>
  <si>
    <t>Chhattisgarh State Power Distribution Company Ltd. , Raipur</t>
  </si>
  <si>
    <t>REPORT OF OUTAGES AT CONSUMER LEVEL FOR THE MONTH ENDING MARCH-15 AND FY-2014-15</t>
  </si>
  <si>
    <t>Name of
 Circle</t>
  </si>
  <si>
    <t>Type of Circle</t>
  </si>
  <si>
    <t>No. of Consumers on last day of the Quarter</t>
  </si>
  <si>
    <t>Total No. of Consumer interruptions during the Quarter</t>
  </si>
  <si>
    <t>Total Duration of Consumer interruptions during the Quarter</t>
  </si>
  <si>
    <t>Cumulative No.of Consumer interruptions w.e.f. 1st April till the last day of the Quarter</t>
  </si>
  <si>
    <t xml:space="preserve">Cumulative Duration of Consumer interruptions w.e.f. 1st April till the last day of the Quarter (In consumer Minutes) </t>
  </si>
  <si>
    <t>Quarterly Average No. of Consumer interruptions</t>
  </si>
  <si>
    <t>Quarterly  Average Duration of Consumer interruptions</t>
  </si>
  <si>
    <t xml:space="preserve">Quarterly Consumer Reliability index *  </t>
  </si>
  <si>
    <t xml:space="preserve">Cumulative Feeder Reliability index ** %   </t>
  </si>
  <si>
    <t>Mixed</t>
  </si>
  <si>
    <t>RELIABILITY INDICES OF 11KV FEEDERS FOR  2014-15 (APRIL 14 TO MARCH-15)</t>
  </si>
  <si>
    <t>RELIABILITY INDICES OF 11KV FEEDERS FOR QUATER  ENDING SEP.-2015</t>
  </si>
  <si>
    <t>Total number of sustained interruption (Each longer than 5 minutes) during the Qut.(Ai)</t>
  </si>
  <si>
    <t>Total duration  (min.) of all sustained interruptions during the Qut. (Bi)</t>
  </si>
  <si>
    <t>Total number of momentary interruptions (Each less than or equal to 5 minutes) during the  Qut. (Ci)</t>
  </si>
  <si>
    <r>
      <rPr>
        <b/>
        <sz val="11"/>
        <color indexed="8"/>
        <rFont val="Calibri"/>
        <family val="2"/>
      </rPr>
      <t xml:space="preserve">Σ </t>
    </r>
    <r>
      <rPr>
        <b/>
        <sz val="11"/>
        <color indexed="8"/>
        <rFont val="Calibri"/>
        <family val="2"/>
      </rPr>
      <t>(Ai*Ni)</t>
    </r>
  </si>
  <si>
    <t>RELIABILITY INDICES FOR THE QUT. SEP.- 2015</t>
  </si>
  <si>
    <t>RELIABILITY INDICES OF 11KV FEEDERS FOR QUARTER ENDING SEP.- 2015</t>
  </si>
  <si>
    <t>Total number of momentary interruptions (Each less than or equal to 5 minutes) during the  Qut.(Ci)</t>
  </si>
  <si>
    <t>RELIABILITY INDICES OF 11KV FEEDERS FOR QUATER ENDING SEP.- 2015</t>
  </si>
  <si>
    <t>RELIABILITY INDICES OF 11KV FEEDERS FOR THE QUARTER ENDING SEP.- 2015</t>
  </si>
  <si>
    <t>Total duration  (min.) of all sustained interruptions during the Qut.(Bi)</t>
  </si>
  <si>
    <t>RELIABILITY INDICES FOR THE QUT. SEP.-2015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</si>
</sst>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KRUTI124"/>
      <family val="0"/>
    </font>
    <font>
      <i/>
      <sz val="12"/>
      <name val="Arial"/>
      <family val="2"/>
    </font>
    <font>
      <b/>
      <sz val="22"/>
      <name val="AKRUTI124"/>
      <family val="0"/>
    </font>
    <font>
      <b/>
      <sz val="14"/>
      <name val="AKRUTI124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Arial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6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i/>
      <sz val="24"/>
      <color indexed="8"/>
      <name val="Calibri"/>
      <family val="2"/>
    </font>
    <font>
      <sz val="24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6"/>
      <color theme="1"/>
      <name val="Calibri"/>
      <family val="2"/>
    </font>
    <font>
      <b/>
      <i/>
      <sz val="12"/>
      <color theme="1"/>
      <name val="Arial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sz val="26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24"/>
      <color theme="1"/>
      <name val="Calibri"/>
      <family val="2"/>
    </font>
    <font>
      <sz val="24"/>
      <color theme="1"/>
      <name val="Calibri"/>
      <family val="2"/>
    </font>
    <font>
      <b/>
      <i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vertical="center"/>
    </xf>
    <xf numFmtId="1" fontId="51" fillId="34" borderId="1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2" fontId="51" fillId="0" borderId="0" xfId="0" applyNumberFormat="1" applyFont="1" applyAlignment="1">
      <alignment horizontal="center"/>
    </xf>
    <xf numFmtId="0" fontId="53" fillId="0" borderId="0" xfId="0" applyFont="1" applyFill="1" applyBorder="1" applyAlignment="1">
      <alignment horizontal="right" vertical="center"/>
    </xf>
    <xf numFmtId="1" fontId="53" fillId="0" borderId="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/>
    </xf>
    <xf numFmtId="2" fontId="51" fillId="0" borderId="0" xfId="0" applyNumberFormat="1" applyFont="1" applyAlignment="1">
      <alignment horizontal="left"/>
    </xf>
    <xf numFmtId="0" fontId="53" fillId="0" borderId="10" xfId="0" applyFont="1" applyFill="1" applyBorder="1" applyAlignment="1">
      <alignment horizontal="right" vertical="center"/>
    </xf>
    <xf numFmtId="1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/>
    </xf>
    <xf numFmtId="0" fontId="51" fillId="0" borderId="10" xfId="0" applyFont="1" applyBorder="1" applyAlignment="1">
      <alignment horizontal="left"/>
    </xf>
    <xf numFmtId="2" fontId="51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25" fillId="33" borderId="10" xfId="0" applyNumberFormat="1" applyFont="1" applyFill="1" applyBorder="1" applyAlignment="1">
      <alignment horizontal="right" vertical="center"/>
    </xf>
    <xf numFmtId="1" fontId="25" fillId="33" borderId="10" xfId="0" applyNumberFormat="1" applyFont="1" applyFill="1" applyBorder="1" applyAlignment="1">
      <alignment vertical="center"/>
    </xf>
    <xf numFmtId="2" fontId="26" fillId="34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" fontId="51" fillId="33" borderId="10" xfId="0" applyNumberFormat="1" applyFont="1" applyFill="1" applyBorder="1" applyAlignment="1">
      <alignment/>
    </xf>
    <xf numFmtId="2" fontId="51" fillId="33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vertical="center"/>
    </xf>
    <xf numFmtId="2" fontId="5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" fontId="51" fillId="0" borderId="10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1" fontId="25" fillId="0" borderId="10" xfId="0" applyNumberFormat="1" applyFont="1" applyFill="1" applyBorder="1" applyAlignment="1">
      <alignment horizontal="right" vertical="center"/>
    </xf>
    <xf numFmtId="1" fontId="25" fillId="0" borderId="10" xfId="0" applyNumberFormat="1" applyFont="1" applyFill="1" applyBorder="1" applyAlignment="1">
      <alignment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2" fontId="0" fillId="33" borderId="10" xfId="0" applyNumberForma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>
      <alignment horizontal="right" vertical="center"/>
    </xf>
    <xf numFmtId="2" fontId="51" fillId="33" borderId="0" xfId="0" applyNumberFormat="1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2" fontId="25" fillId="0" borderId="10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vertical="center"/>
    </xf>
    <xf numFmtId="0" fontId="51" fillId="0" borderId="0" xfId="0" applyFont="1" applyFill="1" applyAlignment="1">
      <alignment/>
    </xf>
    <xf numFmtId="1" fontId="51" fillId="33" borderId="10" xfId="0" applyNumberFormat="1" applyFont="1" applyFill="1" applyBorder="1" applyAlignment="1">
      <alignment horizontal="right" vertical="center"/>
    </xf>
    <xf numFmtId="1" fontId="51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1" fontId="25" fillId="0" borderId="10" xfId="0" applyNumberFormat="1" applyFont="1" applyBorder="1" applyAlignment="1">
      <alignment horizontal="center" vertical="center"/>
    </xf>
    <xf numFmtId="0" fontId="55" fillId="0" borderId="11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5" fillId="0" borderId="10" xfId="0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57" fillId="0" borderId="0" xfId="0" applyFont="1" applyAlignment="1">
      <alignment horizontal="center" vertical="center"/>
    </xf>
    <xf numFmtId="0" fontId="53" fillId="0" borderId="12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3" fillId="33" borderId="14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3" fillId="33" borderId="14" xfId="0" applyFont="1" applyFill="1" applyBorder="1" applyAlignment="1">
      <alignment horizontal="right" vertical="center"/>
    </xf>
    <xf numFmtId="0" fontId="53" fillId="33" borderId="13" xfId="0" applyFont="1" applyFill="1" applyBorder="1" applyAlignment="1">
      <alignment horizontal="right" vertical="center"/>
    </xf>
    <xf numFmtId="0" fontId="53" fillId="33" borderId="14" xfId="0" applyFont="1" applyFill="1" applyBorder="1" applyAlignment="1">
      <alignment horizontal="right" vertical="center" wrapText="1"/>
    </xf>
    <xf numFmtId="0" fontId="53" fillId="33" borderId="13" xfId="0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 horizontal="right" vertical="center" wrapText="1"/>
    </xf>
    <xf numFmtId="0" fontId="56" fillId="33" borderId="0" xfId="0" applyFont="1" applyFill="1" applyAlignment="1">
      <alignment horizontal="left"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8" fillId="0" borderId="0" xfId="0" applyFont="1" applyAlignment="1">
      <alignment horizontal="center" vertical="center"/>
    </xf>
    <xf numFmtId="0" fontId="8" fillId="34" borderId="15" xfId="55" applyFont="1" applyFill="1" applyBorder="1" applyAlignment="1">
      <alignment horizontal="left"/>
      <protection/>
    </xf>
    <xf numFmtId="0" fontId="8" fillId="34" borderId="16" xfId="55" applyFont="1" applyFill="1" applyBorder="1" applyAlignment="1">
      <alignment horizontal="left"/>
      <protection/>
    </xf>
    <xf numFmtId="0" fontId="8" fillId="34" borderId="17" xfId="55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51" fillId="0" borderId="18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1" fontId="25" fillId="34" borderId="10" xfId="0" applyNumberFormat="1" applyFont="1" applyFill="1" applyBorder="1" applyAlignment="1">
      <alignment horizontal="right" vertical="center"/>
    </xf>
    <xf numFmtId="0" fontId="51" fillId="34" borderId="0" xfId="0" applyFont="1" applyFill="1" applyAlignment="1">
      <alignment/>
    </xf>
    <xf numFmtId="0" fontId="53" fillId="34" borderId="12" xfId="0" applyFont="1" applyFill="1" applyBorder="1" applyAlignment="1">
      <alignment vertical="center"/>
    </xf>
    <xf numFmtId="0" fontId="53" fillId="34" borderId="13" xfId="0" applyFont="1" applyFill="1" applyBorder="1" applyAlignment="1">
      <alignment horizontal="right" vertical="center"/>
    </xf>
    <xf numFmtId="0" fontId="53" fillId="34" borderId="13" xfId="0" applyFont="1" applyFill="1" applyBorder="1" applyAlignment="1">
      <alignment horizontal="right" vertical="center" wrapText="1"/>
    </xf>
    <xf numFmtId="0" fontId="53" fillId="34" borderId="0" xfId="0" applyFont="1" applyFill="1" applyBorder="1" applyAlignment="1">
      <alignment horizontal="right" vertical="center" wrapText="1"/>
    </xf>
    <xf numFmtId="0" fontId="56" fillId="34" borderId="0" xfId="0" applyFont="1" applyFill="1" applyAlignment="1">
      <alignment horizontal="left" vertical="center"/>
    </xf>
    <xf numFmtId="0" fontId="58" fillId="34" borderId="0" xfId="0" applyFont="1" applyFill="1" applyAlignment="1">
      <alignment horizontal="center" vertical="center"/>
    </xf>
    <xf numFmtId="0" fontId="53" fillId="34" borderId="10" xfId="0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horizontal="right" vertical="center" wrapText="1"/>
    </xf>
    <xf numFmtId="1" fontId="25" fillId="0" borderId="0" xfId="0" applyNumberFormat="1" applyFont="1" applyFill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174" fontId="53" fillId="0" borderId="10" xfId="58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" fillId="0" borderId="11" xfId="55" applyFont="1" applyBorder="1" applyAlignment="1">
      <alignment horizontal="left"/>
      <protection/>
    </xf>
    <xf numFmtId="0" fontId="5" fillId="0" borderId="12" xfId="55" applyFont="1" applyBorder="1" applyAlignment="1">
      <alignment horizontal="left"/>
      <protection/>
    </xf>
    <xf numFmtId="0" fontId="5" fillId="0" borderId="13" xfId="55" applyFont="1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5" fillId="34" borderId="11" xfId="55" applyFont="1" applyFill="1" applyBorder="1" applyAlignment="1">
      <alignment horizontal="left"/>
      <protection/>
    </xf>
    <xf numFmtId="0" fontId="5" fillId="34" borderId="12" xfId="55" applyFont="1" applyFill="1" applyBorder="1" applyAlignment="1">
      <alignment horizontal="left"/>
      <protection/>
    </xf>
    <xf numFmtId="0" fontId="5" fillId="34" borderId="13" xfId="55" applyFont="1" applyFill="1" applyBorder="1" applyAlignment="1">
      <alignment horizontal="left"/>
      <protection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8" fillId="34" borderId="11" xfId="55" applyFont="1" applyFill="1" applyBorder="1" applyAlignment="1">
      <alignment horizontal="left"/>
      <protection/>
    </xf>
    <xf numFmtId="0" fontId="8" fillId="34" borderId="12" xfId="55" applyFont="1" applyFill="1" applyBorder="1" applyAlignment="1">
      <alignment horizontal="left"/>
      <protection/>
    </xf>
    <xf numFmtId="0" fontId="8" fillId="34" borderId="13" xfId="55" applyFont="1" applyFill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7" fillId="34" borderId="11" xfId="55" applyFont="1" applyFill="1" applyBorder="1" applyAlignment="1">
      <alignment horizontal="left"/>
      <protection/>
    </xf>
    <xf numFmtId="0" fontId="7" fillId="34" borderId="12" xfId="55" applyFont="1" applyFill="1" applyBorder="1" applyAlignment="1">
      <alignment horizontal="left"/>
      <protection/>
    </xf>
    <xf numFmtId="0" fontId="7" fillId="34" borderId="13" xfId="55" applyFont="1" applyFill="1" applyBorder="1" applyAlignment="1">
      <alignment horizontal="left"/>
      <protection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7" fillId="34" borderId="20" xfId="55" applyFont="1" applyFill="1" applyBorder="1" applyAlignment="1">
      <alignment horizontal="left"/>
      <protection/>
    </xf>
    <xf numFmtId="0" fontId="7" fillId="34" borderId="21" xfId="55" applyFont="1" applyFill="1" applyBorder="1" applyAlignment="1">
      <alignment horizontal="left"/>
      <protection/>
    </xf>
    <xf numFmtId="0" fontId="53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7" fillId="34" borderId="20" xfId="55" applyFont="1" applyFill="1" applyBorder="1" applyAlignment="1">
      <alignment horizontal="center"/>
      <protection/>
    </xf>
    <xf numFmtId="0" fontId="7" fillId="34" borderId="21" xfId="55" applyFont="1" applyFill="1" applyBorder="1" applyAlignment="1">
      <alignment horizontal="center"/>
      <protection/>
    </xf>
    <xf numFmtId="0" fontId="51" fillId="0" borderId="15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7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5.28125" style="0" customWidth="1"/>
    <col min="2" max="2" width="6.8515625" style="0" customWidth="1"/>
    <col min="3" max="3" width="20.7109375" style="0" customWidth="1"/>
    <col min="4" max="4" width="9.00390625" style="0" customWidth="1"/>
    <col min="5" max="5" width="12.00390625" style="0" customWidth="1"/>
    <col min="6" max="6" width="16.421875" style="0" customWidth="1"/>
    <col min="7" max="7" width="13.00390625" style="0" customWidth="1"/>
    <col min="8" max="8" width="23.140625" style="0" customWidth="1"/>
    <col min="9" max="9" width="11.28125" style="0" customWidth="1"/>
    <col min="10" max="10" width="13.7109375" style="0" customWidth="1"/>
    <col min="11" max="11" width="11.28125" style="0" customWidth="1"/>
    <col min="12" max="12" width="8.7109375" style="0" customWidth="1"/>
    <col min="13" max="13" width="11.7109375" style="0" customWidth="1"/>
    <col min="14" max="14" width="14.57421875" style="0" customWidth="1"/>
  </cols>
  <sheetData>
    <row r="2" spans="2:13" ht="23.25">
      <c r="B2" s="173" t="s">
        <v>121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" t="s">
        <v>75</v>
      </c>
    </row>
    <row r="3" spans="2:14" ht="24.75" customHeight="1">
      <c r="B3" s="180" t="s">
        <v>47</v>
      </c>
      <c r="C3" s="181"/>
      <c r="D3" s="182"/>
      <c r="I3" s="2"/>
      <c r="L3" s="177" t="s">
        <v>1</v>
      </c>
      <c r="M3" s="177"/>
      <c r="N3" s="177"/>
    </row>
    <row r="4" spans="2:14" ht="105">
      <c r="B4" s="168" t="s">
        <v>2</v>
      </c>
      <c r="C4" s="4" t="s">
        <v>3</v>
      </c>
      <c r="D4" s="5" t="s">
        <v>4</v>
      </c>
      <c r="E4" s="167" t="s">
        <v>5</v>
      </c>
      <c r="F4" s="167" t="s">
        <v>122</v>
      </c>
      <c r="G4" s="167" t="s">
        <v>123</v>
      </c>
      <c r="H4" s="167" t="s">
        <v>124</v>
      </c>
      <c r="I4" s="167" t="s">
        <v>125</v>
      </c>
      <c r="J4" s="167" t="s">
        <v>10</v>
      </c>
      <c r="K4" s="167" t="s">
        <v>11</v>
      </c>
      <c r="L4" s="7" t="s">
        <v>12</v>
      </c>
      <c r="M4" s="7" t="s">
        <v>13</v>
      </c>
      <c r="N4" s="7" t="s">
        <v>14</v>
      </c>
    </row>
    <row r="5" spans="2:14" ht="15">
      <c r="B5" s="168">
        <v>1</v>
      </c>
      <c r="C5" s="4">
        <v>2</v>
      </c>
      <c r="D5" s="5">
        <v>3</v>
      </c>
      <c r="E5" s="4">
        <v>4</v>
      </c>
      <c r="F5" s="5">
        <v>5</v>
      </c>
      <c r="G5" s="4">
        <v>6</v>
      </c>
      <c r="H5" s="5">
        <v>7</v>
      </c>
      <c r="I5" s="4">
        <v>8</v>
      </c>
      <c r="J5" s="5">
        <v>9</v>
      </c>
      <c r="K5" s="4">
        <v>10</v>
      </c>
      <c r="L5" s="5">
        <v>11</v>
      </c>
      <c r="M5" s="4">
        <v>12</v>
      </c>
      <c r="N5" s="167">
        <v>13</v>
      </c>
    </row>
    <row r="6" spans="2:15" ht="24" customHeight="1">
      <c r="B6" s="25">
        <v>1</v>
      </c>
      <c r="C6" s="30" t="s">
        <v>15</v>
      </c>
      <c r="D6" s="8">
        <v>201</v>
      </c>
      <c r="E6" s="8">
        <v>10465</v>
      </c>
      <c r="F6" s="8">
        <v>413</v>
      </c>
      <c r="G6" s="8">
        <v>27745</v>
      </c>
      <c r="H6" s="8">
        <v>549</v>
      </c>
      <c r="I6" s="66">
        <v>27404</v>
      </c>
      <c r="J6" s="66">
        <v>1849427</v>
      </c>
      <c r="K6" s="66">
        <v>37911</v>
      </c>
      <c r="L6" s="9">
        <f>F6/D6</f>
        <v>2.054726368159204</v>
      </c>
      <c r="M6" s="9">
        <f>G6/D6</f>
        <v>138.03482587064676</v>
      </c>
      <c r="N6" s="36">
        <f aca="true" t="shared" si="0" ref="N6:N20">(1-((M6)/(24*90*60)))*100</f>
        <v>99.89349164670475</v>
      </c>
      <c r="O6" t="s">
        <v>59</v>
      </c>
    </row>
    <row r="7" spans="2:15" ht="24" customHeight="1">
      <c r="B7" s="26">
        <v>2</v>
      </c>
      <c r="C7" s="31" t="s">
        <v>16</v>
      </c>
      <c r="D7" s="8">
        <v>43</v>
      </c>
      <c r="E7" s="8">
        <v>2225</v>
      </c>
      <c r="F7" s="8">
        <v>402</v>
      </c>
      <c r="G7" s="8">
        <v>16441</v>
      </c>
      <c r="H7" s="8">
        <v>465</v>
      </c>
      <c r="I7" s="66">
        <v>28739</v>
      </c>
      <c r="J7" s="66">
        <v>1213031</v>
      </c>
      <c r="K7" s="66">
        <v>33721</v>
      </c>
      <c r="L7" s="9">
        <f aca="true" t="shared" si="1" ref="L7:L19">F7/D7</f>
        <v>9.348837209302326</v>
      </c>
      <c r="M7" s="9">
        <f aca="true" t="shared" si="2" ref="M7:M19">G7/D7</f>
        <v>382.3488372093023</v>
      </c>
      <c r="N7" s="36">
        <f t="shared" si="0"/>
        <v>99.7049777490669</v>
      </c>
      <c r="O7" t="s">
        <v>59</v>
      </c>
    </row>
    <row r="8" spans="2:15" s="43" customFormat="1" ht="24" customHeight="1">
      <c r="B8" s="25">
        <v>3</v>
      </c>
      <c r="C8" s="30" t="s">
        <v>17</v>
      </c>
      <c r="D8" s="40">
        <v>16</v>
      </c>
      <c r="E8" s="40">
        <v>549</v>
      </c>
      <c r="F8" s="40">
        <v>176</v>
      </c>
      <c r="G8" s="40">
        <v>7095</v>
      </c>
      <c r="H8" s="40">
        <v>179</v>
      </c>
      <c r="I8" s="66">
        <v>8936</v>
      </c>
      <c r="J8" s="66">
        <v>322292</v>
      </c>
      <c r="K8" s="66">
        <v>8626</v>
      </c>
      <c r="L8" s="9">
        <f t="shared" si="1"/>
        <v>11</v>
      </c>
      <c r="M8" s="41">
        <f>G8/D8</f>
        <v>443.4375</v>
      </c>
      <c r="N8" s="42">
        <f t="shared" si="0"/>
        <v>99.65784143518519</v>
      </c>
      <c r="O8" s="43" t="s">
        <v>59</v>
      </c>
    </row>
    <row r="9" spans="2:15" ht="24" customHeight="1">
      <c r="B9" s="26">
        <v>4</v>
      </c>
      <c r="C9" s="31" t="s">
        <v>18</v>
      </c>
      <c r="D9" s="8">
        <v>7</v>
      </c>
      <c r="E9" s="8">
        <v>530</v>
      </c>
      <c r="F9" s="8">
        <v>62</v>
      </c>
      <c r="G9" s="8">
        <v>3682</v>
      </c>
      <c r="H9" s="8">
        <v>89</v>
      </c>
      <c r="I9" s="66">
        <v>4636</v>
      </c>
      <c r="J9" s="66">
        <v>285785</v>
      </c>
      <c r="K9" s="66">
        <v>5827</v>
      </c>
      <c r="L9" s="9">
        <f t="shared" si="1"/>
        <v>8.857142857142858</v>
      </c>
      <c r="M9" s="9">
        <f t="shared" si="2"/>
        <v>526</v>
      </c>
      <c r="N9" s="36">
        <f t="shared" si="0"/>
        <v>99.59413580246913</v>
      </c>
      <c r="O9" t="s">
        <v>59</v>
      </c>
    </row>
    <row r="10" spans="2:15" ht="24" customHeight="1">
      <c r="B10" s="25">
        <v>5</v>
      </c>
      <c r="C10" s="30" t="s">
        <v>19</v>
      </c>
      <c r="D10" s="8">
        <v>401</v>
      </c>
      <c r="E10" s="8">
        <v>19268</v>
      </c>
      <c r="F10" s="8">
        <v>4590</v>
      </c>
      <c r="G10" s="8">
        <v>32720</v>
      </c>
      <c r="H10" s="8">
        <v>8515</v>
      </c>
      <c r="I10" s="66">
        <v>287004</v>
      </c>
      <c r="J10" s="66">
        <v>2040850</v>
      </c>
      <c r="K10" s="66">
        <v>510123</v>
      </c>
      <c r="L10" s="9">
        <f t="shared" si="1"/>
        <v>11.446384039900249</v>
      </c>
      <c r="M10" s="9">
        <f t="shared" si="2"/>
        <v>81.59600997506234</v>
      </c>
      <c r="N10" s="36">
        <f t="shared" si="0"/>
        <v>99.93704011575998</v>
      </c>
      <c r="O10" t="s">
        <v>59</v>
      </c>
    </row>
    <row r="11" spans="2:15" ht="24" customHeight="1">
      <c r="B11" s="26">
        <v>6</v>
      </c>
      <c r="C11" s="30" t="s">
        <v>20</v>
      </c>
      <c r="D11" s="8">
        <v>11</v>
      </c>
      <c r="E11" s="8">
        <v>646</v>
      </c>
      <c r="F11" s="8">
        <v>108</v>
      </c>
      <c r="G11" s="8">
        <v>882</v>
      </c>
      <c r="H11" s="8">
        <v>160</v>
      </c>
      <c r="I11" s="66">
        <v>6359</v>
      </c>
      <c r="J11" s="66">
        <v>50304</v>
      </c>
      <c r="K11" s="66">
        <v>9589</v>
      </c>
      <c r="L11" s="9">
        <f t="shared" si="1"/>
        <v>9.818181818181818</v>
      </c>
      <c r="M11" s="9">
        <f t="shared" si="2"/>
        <v>80.18181818181819</v>
      </c>
      <c r="N11" s="36">
        <f t="shared" si="0"/>
        <v>99.93813131313132</v>
      </c>
      <c r="O11" t="s">
        <v>59</v>
      </c>
    </row>
    <row r="12" spans="2:15" ht="24" customHeight="1">
      <c r="B12" s="25">
        <v>7</v>
      </c>
      <c r="C12" s="30" t="s">
        <v>21</v>
      </c>
      <c r="D12" s="8">
        <v>28</v>
      </c>
      <c r="E12" s="8">
        <v>5169</v>
      </c>
      <c r="F12" s="8">
        <v>3490</v>
      </c>
      <c r="G12" s="8">
        <v>5002</v>
      </c>
      <c r="H12" s="8">
        <v>3589</v>
      </c>
      <c r="I12" s="66">
        <v>8774</v>
      </c>
      <c r="J12" s="66">
        <v>130482</v>
      </c>
      <c r="K12" s="66">
        <v>19027</v>
      </c>
      <c r="L12" s="9">
        <f t="shared" si="1"/>
        <v>124.64285714285714</v>
      </c>
      <c r="M12" s="9">
        <f t="shared" si="2"/>
        <v>178.64285714285714</v>
      </c>
      <c r="N12" s="36">
        <f t="shared" si="0"/>
        <v>99.86215828924162</v>
      </c>
      <c r="O12" t="s">
        <v>59</v>
      </c>
    </row>
    <row r="13" spans="2:15" ht="24" customHeight="1">
      <c r="B13" s="26">
        <v>8</v>
      </c>
      <c r="C13" s="30" t="s">
        <v>22</v>
      </c>
      <c r="D13" s="8">
        <v>84</v>
      </c>
      <c r="E13" s="8">
        <v>4771</v>
      </c>
      <c r="F13" s="8">
        <v>1579</v>
      </c>
      <c r="G13" s="8">
        <v>67154</v>
      </c>
      <c r="H13" s="8">
        <v>1241</v>
      </c>
      <c r="I13" s="66">
        <v>103407</v>
      </c>
      <c r="J13" s="66">
        <v>4502288</v>
      </c>
      <c r="K13" s="66">
        <v>94701</v>
      </c>
      <c r="L13" s="9">
        <f t="shared" si="1"/>
        <v>18.797619047619047</v>
      </c>
      <c r="M13" s="9">
        <f t="shared" si="2"/>
        <v>799.452380952381</v>
      </c>
      <c r="N13" s="36">
        <f t="shared" si="0"/>
        <v>99.38313859494416</v>
      </c>
      <c r="O13" t="s">
        <v>59</v>
      </c>
    </row>
    <row r="14" spans="2:15" ht="24" customHeight="1">
      <c r="B14" s="25">
        <v>9</v>
      </c>
      <c r="C14" s="30" t="s">
        <v>23</v>
      </c>
      <c r="D14" s="8">
        <v>6</v>
      </c>
      <c r="E14" s="8">
        <v>375</v>
      </c>
      <c r="F14" s="8">
        <v>37</v>
      </c>
      <c r="G14" s="8">
        <v>810</v>
      </c>
      <c r="H14" s="8">
        <v>135</v>
      </c>
      <c r="I14" s="66">
        <v>20</v>
      </c>
      <c r="J14" s="66">
        <v>410</v>
      </c>
      <c r="K14" s="66">
        <v>66</v>
      </c>
      <c r="L14" s="9">
        <f t="shared" si="1"/>
        <v>6.166666666666667</v>
      </c>
      <c r="M14" s="9">
        <f t="shared" si="2"/>
        <v>135</v>
      </c>
      <c r="N14" s="36">
        <f t="shared" si="0"/>
        <v>99.89583333333333</v>
      </c>
      <c r="O14" t="s">
        <v>59</v>
      </c>
    </row>
    <row r="15" spans="2:15" ht="24" customHeight="1">
      <c r="B15" s="26">
        <v>10</v>
      </c>
      <c r="C15" s="30" t="s">
        <v>24</v>
      </c>
      <c r="D15" s="8">
        <v>38</v>
      </c>
      <c r="E15" s="8">
        <v>3768</v>
      </c>
      <c r="F15" s="8">
        <v>277</v>
      </c>
      <c r="G15" s="8">
        <v>2730</v>
      </c>
      <c r="H15" s="8">
        <v>281</v>
      </c>
      <c r="I15" s="66">
        <v>16368</v>
      </c>
      <c r="J15" s="66">
        <v>199529</v>
      </c>
      <c r="K15" s="66">
        <v>20457</v>
      </c>
      <c r="L15" s="9">
        <f t="shared" si="1"/>
        <v>7.2894736842105265</v>
      </c>
      <c r="M15" s="9">
        <f t="shared" si="2"/>
        <v>71.84210526315789</v>
      </c>
      <c r="N15" s="36">
        <f t="shared" si="0"/>
        <v>99.94456627680312</v>
      </c>
      <c r="O15" t="s">
        <v>59</v>
      </c>
    </row>
    <row r="16" spans="2:15" s="43" customFormat="1" ht="24" customHeight="1">
      <c r="B16" s="25">
        <v>11</v>
      </c>
      <c r="C16" s="30" t="s">
        <v>25</v>
      </c>
      <c r="D16" s="40">
        <v>5</v>
      </c>
      <c r="E16" s="40">
        <v>260</v>
      </c>
      <c r="F16" s="40">
        <v>42</v>
      </c>
      <c r="G16" s="40">
        <v>764</v>
      </c>
      <c r="H16" s="40">
        <v>78</v>
      </c>
      <c r="I16" s="66">
        <v>2601</v>
      </c>
      <c r="J16" s="66">
        <v>45496</v>
      </c>
      <c r="K16" s="66">
        <v>4449</v>
      </c>
      <c r="L16" s="9">
        <f t="shared" si="1"/>
        <v>8.4</v>
      </c>
      <c r="M16" s="41">
        <f t="shared" si="2"/>
        <v>152.8</v>
      </c>
      <c r="N16" s="42">
        <f t="shared" si="0"/>
        <v>99.8820987654321</v>
      </c>
      <c r="O16" s="43" t="s">
        <v>59</v>
      </c>
    </row>
    <row r="17" spans="2:15" ht="24" customHeight="1">
      <c r="B17" s="26">
        <v>12</v>
      </c>
      <c r="C17" s="30" t="s">
        <v>26</v>
      </c>
      <c r="D17" s="8">
        <v>25</v>
      </c>
      <c r="E17" s="8">
        <v>1307</v>
      </c>
      <c r="F17" s="8">
        <v>314</v>
      </c>
      <c r="G17" s="8">
        <v>3816</v>
      </c>
      <c r="H17" s="8">
        <v>836</v>
      </c>
      <c r="I17" s="66">
        <v>15805</v>
      </c>
      <c r="J17" s="66">
        <v>198170</v>
      </c>
      <c r="K17" s="66">
        <v>45751</v>
      </c>
      <c r="L17" s="9">
        <f>F17/D17</f>
        <v>12.56</v>
      </c>
      <c r="M17" s="9">
        <f t="shared" si="2"/>
        <v>152.64</v>
      </c>
      <c r="N17" s="36">
        <f t="shared" si="0"/>
        <v>99.88222222222223</v>
      </c>
      <c r="O17" t="s">
        <v>59</v>
      </c>
    </row>
    <row r="18" spans="2:15" s="43" customFormat="1" ht="24" customHeight="1">
      <c r="B18" s="25">
        <v>13</v>
      </c>
      <c r="C18" s="30" t="s">
        <v>27</v>
      </c>
      <c r="D18" s="40">
        <v>30</v>
      </c>
      <c r="E18" s="40">
        <v>6822</v>
      </c>
      <c r="F18" s="40">
        <v>5281</v>
      </c>
      <c r="G18" s="40">
        <v>9702</v>
      </c>
      <c r="H18" s="40">
        <v>5345</v>
      </c>
      <c r="I18" s="66">
        <v>21160</v>
      </c>
      <c r="J18" s="66">
        <v>280902</v>
      </c>
      <c r="K18" s="66">
        <v>24328</v>
      </c>
      <c r="L18" s="9">
        <f t="shared" si="1"/>
        <v>176.03333333333333</v>
      </c>
      <c r="M18" s="41">
        <f t="shared" si="2"/>
        <v>323.4</v>
      </c>
      <c r="N18" s="42">
        <f t="shared" si="0"/>
        <v>99.75046296296296</v>
      </c>
      <c r="O18" s="43" t="s">
        <v>59</v>
      </c>
    </row>
    <row r="19" spans="2:15" ht="24" customHeight="1">
      <c r="B19" s="26">
        <v>14</v>
      </c>
      <c r="C19" s="31" t="s">
        <v>28</v>
      </c>
      <c r="D19" s="8">
        <v>9</v>
      </c>
      <c r="E19" s="8">
        <v>1404</v>
      </c>
      <c r="F19" s="8">
        <v>182</v>
      </c>
      <c r="G19" s="8">
        <v>1368</v>
      </c>
      <c r="H19" s="8">
        <v>10389</v>
      </c>
      <c r="I19" s="66">
        <v>14095</v>
      </c>
      <c r="J19" s="66">
        <v>175290</v>
      </c>
      <c r="K19" s="66">
        <v>12088</v>
      </c>
      <c r="L19" s="9">
        <f t="shared" si="1"/>
        <v>20.22222222222222</v>
      </c>
      <c r="M19" s="9">
        <f t="shared" si="2"/>
        <v>152</v>
      </c>
      <c r="N19" s="36">
        <f t="shared" si="0"/>
        <v>99.88271604938271</v>
      </c>
      <c r="O19" t="s">
        <v>59</v>
      </c>
    </row>
    <row r="20" spans="2:15" ht="24" customHeight="1">
      <c r="B20" s="25">
        <v>15</v>
      </c>
      <c r="C20" s="30" t="s">
        <v>29</v>
      </c>
      <c r="D20" s="8">
        <v>20</v>
      </c>
      <c r="E20" s="8">
        <v>825</v>
      </c>
      <c r="F20" s="8">
        <v>81</v>
      </c>
      <c r="G20" s="8">
        <v>2045</v>
      </c>
      <c r="H20" s="8">
        <v>124</v>
      </c>
      <c r="I20" s="66">
        <v>3281</v>
      </c>
      <c r="J20" s="66">
        <v>99440</v>
      </c>
      <c r="K20" s="66">
        <v>4972</v>
      </c>
      <c r="L20" s="9">
        <f>F20/D20</f>
        <v>4.05</v>
      </c>
      <c r="M20" s="9">
        <f>G20/D20</f>
        <v>102.25</v>
      </c>
      <c r="N20" s="36">
        <f t="shared" si="0"/>
        <v>99.92110339506172</v>
      </c>
      <c r="O20" s="43" t="s">
        <v>59</v>
      </c>
    </row>
    <row r="21" spans="2:14" ht="24" customHeight="1">
      <c r="B21" s="178" t="s">
        <v>30</v>
      </c>
      <c r="C21" s="179"/>
      <c r="D21" s="10">
        <f>SUM(D6:D20)</f>
        <v>924</v>
      </c>
      <c r="E21" s="10">
        <f aca="true" t="shared" si="3" ref="E21:J21">SUM(E6:E20)</f>
        <v>58384</v>
      </c>
      <c r="F21" s="10">
        <f t="shared" si="3"/>
        <v>17034</v>
      </c>
      <c r="G21" s="10">
        <f t="shared" si="3"/>
        <v>181956</v>
      </c>
      <c r="H21" s="10">
        <f t="shared" si="3"/>
        <v>31975</v>
      </c>
      <c r="I21" s="10">
        <f>SUM(I6:I20)</f>
        <v>548589</v>
      </c>
      <c r="J21" s="10">
        <f t="shared" si="3"/>
        <v>11393696</v>
      </c>
      <c r="K21" s="10">
        <f>SUM(K6:K20)</f>
        <v>831636</v>
      </c>
      <c r="L21" s="46">
        <f>F21/D21</f>
        <v>18.435064935064936</v>
      </c>
      <c r="M21" s="46">
        <f>G21/D21</f>
        <v>196.92207792207793</v>
      </c>
      <c r="N21" s="36">
        <f>(1-((M21)/(24*90*60)))*100</f>
        <v>99.84805395222061</v>
      </c>
    </row>
    <row r="23" spans="2:9" ht="15.75">
      <c r="B23" s="169" t="s">
        <v>126</v>
      </c>
      <c r="C23" s="169"/>
      <c r="D23" s="169"/>
      <c r="E23" s="169"/>
      <c r="F23" s="169"/>
      <c r="G23" s="169"/>
      <c r="H23" s="169"/>
      <c r="I23" s="169"/>
    </row>
    <row r="24" ht="15">
      <c r="J24" s="47"/>
    </row>
    <row r="25" spans="2:7" ht="15">
      <c r="B25" s="11" t="s">
        <v>31</v>
      </c>
      <c r="G25" s="11" t="s">
        <v>32</v>
      </c>
    </row>
    <row r="27" spans="2:9" ht="15">
      <c r="B27" s="12" t="s">
        <v>33</v>
      </c>
      <c r="C27" s="12"/>
      <c r="D27" s="13" t="s">
        <v>34</v>
      </c>
      <c r="E27" s="13">
        <f>I21/E21</f>
        <v>9.396221567552754</v>
      </c>
      <c r="F27" s="14"/>
      <c r="G27" s="170" t="s">
        <v>35</v>
      </c>
      <c r="H27" s="170"/>
      <c r="I27" s="170"/>
    </row>
    <row r="28" spans="2:10" ht="15">
      <c r="B28" s="12"/>
      <c r="C28" s="12"/>
      <c r="D28" s="16"/>
      <c r="E28" s="13"/>
      <c r="F28" s="17"/>
      <c r="G28" s="18" t="s">
        <v>36</v>
      </c>
      <c r="H28" s="166" t="s">
        <v>37</v>
      </c>
      <c r="I28" s="19">
        <f>F21/D21</f>
        <v>18.435064935064936</v>
      </c>
      <c r="J28" s="11" t="s">
        <v>38</v>
      </c>
    </row>
    <row r="29" spans="2:9" ht="15">
      <c r="B29" s="12" t="s">
        <v>39</v>
      </c>
      <c r="C29" s="12"/>
      <c r="D29" s="16" t="s">
        <v>34</v>
      </c>
      <c r="E29" s="13">
        <f>J21/E21</f>
        <v>195.15100027404768</v>
      </c>
      <c r="F29" s="17" t="s">
        <v>40</v>
      </c>
      <c r="G29" s="18"/>
      <c r="H29" s="166"/>
      <c r="I29" s="20"/>
    </row>
    <row r="30" spans="2:10" ht="15">
      <c r="B30" s="12"/>
      <c r="C30" s="12"/>
      <c r="D30" s="16"/>
      <c r="E30" s="13"/>
      <c r="F30" s="17"/>
      <c r="G30" s="18" t="s">
        <v>41</v>
      </c>
      <c r="H30" s="166" t="s">
        <v>42</v>
      </c>
      <c r="I30" s="19">
        <f>G21/D21</f>
        <v>196.92207792207793</v>
      </c>
      <c r="J30" s="17" t="s">
        <v>43</v>
      </c>
    </row>
    <row r="31" spans="2:9" ht="15">
      <c r="B31" s="12" t="s">
        <v>44</v>
      </c>
      <c r="C31" s="12"/>
      <c r="D31" s="16" t="s">
        <v>34</v>
      </c>
      <c r="E31" s="13">
        <f>K21/E21</f>
        <v>14.244244998629762</v>
      </c>
      <c r="F31" s="17"/>
      <c r="G31" s="18"/>
      <c r="H31" s="18"/>
      <c r="I31" s="20"/>
    </row>
    <row r="32" spans="5:9" ht="52.5" customHeight="1">
      <c r="E32" s="17"/>
      <c r="F32" s="15"/>
      <c r="G32" s="21" t="s">
        <v>45</v>
      </c>
      <c r="H32" s="22" t="s">
        <v>46</v>
      </c>
      <c r="I32" s="23">
        <f>(1-(I30/(24*90*60)))*100</f>
        <v>99.84805395222061</v>
      </c>
    </row>
    <row r="34" spans="2:14" s="2" customFormat="1" ht="51" customHeight="1">
      <c r="B34" s="171" t="s">
        <v>65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7" spans="2:13" ht="23.25">
      <c r="B37" s="173" t="s">
        <v>127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" t="s">
        <v>78</v>
      </c>
    </row>
    <row r="38" spans="2:14" ht="24" customHeight="1">
      <c r="B38" s="180" t="s">
        <v>48</v>
      </c>
      <c r="C38" s="181"/>
      <c r="D38" s="182"/>
      <c r="I38" s="2"/>
      <c r="L38" s="177" t="s">
        <v>1</v>
      </c>
      <c r="M38" s="177"/>
      <c r="N38" s="177"/>
    </row>
    <row r="39" spans="2:14" ht="105">
      <c r="B39" s="168" t="s">
        <v>2</v>
      </c>
      <c r="C39" s="4" t="s">
        <v>3</v>
      </c>
      <c r="D39" s="5" t="s">
        <v>4</v>
      </c>
      <c r="E39" s="167" t="s">
        <v>5</v>
      </c>
      <c r="F39" s="167" t="s">
        <v>122</v>
      </c>
      <c r="G39" s="167" t="s">
        <v>123</v>
      </c>
      <c r="H39" s="167" t="s">
        <v>128</v>
      </c>
      <c r="I39" s="167" t="s">
        <v>125</v>
      </c>
      <c r="J39" s="167" t="s">
        <v>10</v>
      </c>
      <c r="K39" s="167" t="s">
        <v>11</v>
      </c>
      <c r="L39" s="7" t="s">
        <v>12</v>
      </c>
      <c r="M39" s="7" t="s">
        <v>13</v>
      </c>
      <c r="N39" s="7" t="s">
        <v>14</v>
      </c>
    </row>
    <row r="40" spans="2:14" ht="15">
      <c r="B40" s="168">
        <v>1</v>
      </c>
      <c r="C40" s="4">
        <v>2</v>
      </c>
      <c r="D40" s="5">
        <v>3</v>
      </c>
      <c r="E40" s="4">
        <v>4</v>
      </c>
      <c r="F40" s="5">
        <v>5</v>
      </c>
      <c r="G40" s="4">
        <v>6</v>
      </c>
      <c r="H40" s="5">
        <v>7</v>
      </c>
      <c r="I40" s="4">
        <v>8</v>
      </c>
      <c r="J40" s="5">
        <v>9</v>
      </c>
      <c r="K40" s="4">
        <v>10</v>
      </c>
      <c r="L40" s="5">
        <v>11</v>
      </c>
      <c r="M40" s="4">
        <v>12</v>
      </c>
      <c r="N40" s="167">
        <v>13</v>
      </c>
    </row>
    <row r="41" spans="2:15" ht="21.75" customHeight="1">
      <c r="B41" s="25">
        <v>1</v>
      </c>
      <c r="C41" s="30" t="s">
        <v>15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66">
        <v>0</v>
      </c>
      <c r="J41" s="66">
        <v>0</v>
      </c>
      <c r="K41" s="66">
        <v>0</v>
      </c>
      <c r="L41" s="9">
        <v>0</v>
      </c>
      <c r="M41" s="9">
        <v>0</v>
      </c>
      <c r="N41" s="35"/>
      <c r="O41" t="s">
        <v>59</v>
      </c>
    </row>
    <row r="42" spans="2:15" ht="21.75" customHeight="1">
      <c r="B42" s="26">
        <v>2</v>
      </c>
      <c r="C42" s="31" t="s">
        <v>16</v>
      </c>
      <c r="D42" s="8">
        <v>22</v>
      </c>
      <c r="E42" s="8">
        <v>1489</v>
      </c>
      <c r="F42" s="8">
        <v>403</v>
      </c>
      <c r="G42" s="8">
        <v>15552</v>
      </c>
      <c r="H42" s="8">
        <v>376</v>
      </c>
      <c r="I42" s="66">
        <v>32296</v>
      </c>
      <c r="J42" s="66">
        <v>1211245</v>
      </c>
      <c r="K42" s="66">
        <v>28184</v>
      </c>
      <c r="L42" s="9">
        <f>F42/D42</f>
        <v>18.318181818181817</v>
      </c>
      <c r="M42" s="9">
        <f aca="true" t="shared" si="4" ref="M42:M56">G42/D42</f>
        <v>706.9090909090909</v>
      </c>
      <c r="N42" s="35">
        <f>(1-((M42)/(24*90*60)))*100</f>
        <v>99.45454545454545</v>
      </c>
      <c r="O42" t="s">
        <v>59</v>
      </c>
    </row>
    <row r="43" spans="2:15" ht="21.75" customHeight="1">
      <c r="B43" s="25">
        <v>3</v>
      </c>
      <c r="C43" s="30" t="s">
        <v>17</v>
      </c>
      <c r="D43" s="8">
        <v>34</v>
      </c>
      <c r="E43" s="8">
        <v>2061</v>
      </c>
      <c r="F43" s="8">
        <v>513</v>
      </c>
      <c r="G43" s="8">
        <v>10013</v>
      </c>
      <c r="H43" s="8">
        <v>472</v>
      </c>
      <c r="I43" s="66">
        <v>29385</v>
      </c>
      <c r="J43" s="66">
        <v>555284</v>
      </c>
      <c r="K43" s="66">
        <v>30078</v>
      </c>
      <c r="L43" s="9">
        <f aca="true" t="shared" si="5" ref="L43:L56">F43/D43</f>
        <v>15.088235294117647</v>
      </c>
      <c r="M43" s="9">
        <f t="shared" si="4"/>
        <v>294.5</v>
      </c>
      <c r="N43" s="35">
        <f aca="true" t="shared" si="6" ref="N43:N56">(1-((M43)/(24*90*60)))*100</f>
        <v>99.77276234567901</v>
      </c>
      <c r="O43" t="s">
        <v>59</v>
      </c>
    </row>
    <row r="44" spans="2:15" ht="21.75" customHeight="1">
      <c r="B44" s="26">
        <v>4</v>
      </c>
      <c r="C44" s="31" t="s">
        <v>18</v>
      </c>
      <c r="D44" s="8">
        <v>5</v>
      </c>
      <c r="E44" s="8">
        <v>403</v>
      </c>
      <c r="F44" s="8">
        <v>156</v>
      </c>
      <c r="G44" s="8">
        <v>7834</v>
      </c>
      <c r="H44" s="8">
        <v>221</v>
      </c>
      <c r="I44" s="66">
        <v>13771</v>
      </c>
      <c r="J44" s="66">
        <v>684306</v>
      </c>
      <c r="K44" s="66">
        <v>19134</v>
      </c>
      <c r="L44" s="9">
        <f t="shared" si="5"/>
        <v>31.2</v>
      </c>
      <c r="M44" s="9">
        <f t="shared" si="4"/>
        <v>1566.8</v>
      </c>
      <c r="N44" s="35">
        <f t="shared" si="6"/>
        <v>98.79104938271604</v>
      </c>
      <c r="O44" t="s">
        <v>59</v>
      </c>
    </row>
    <row r="45" spans="2:15" ht="21.75" customHeight="1">
      <c r="B45" s="25">
        <v>5</v>
      </c>
      <c r="C45" s="30" t="s">
        <v>19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66">
        <v>0</v>
      </c>
      <c r="J45" s="66">
        <v>0</v>
      </c>
      <c r="K45" s="66">
        <v>0</v>
      </c>
      <c r="L45" s="9" t="e">
        <f>F45/D45</f>
        <v>#DIV/0!</v>
      </c>
      <c r="M45" s="9" t="e">
        <f>G45/D45</f>
        <v>#DIV/0!</v>
      </c>
      <c r="N45" s="35" t="e">
        <f t="shared" si="6"/>
        <v>#DIV/0!</v>
      </c>
      <c r="O45" t="s">
        <v>59</v>
      </c>
    </row>
    <row r="46" spans="2:15" ht="21.75" customHeight="1">
      <c r="B46" s="26">
        <v>6</v>
      </c>
      <c r="C46" s="30" t="s">
        <v>20</v>
      </c>
      <c r="D46" s="8">
        <v>22</v>
      </c>
      <c r="E46" s="8">
        <v>1232</v>
      </c>
      <c r="F46" s="8">
        <v>67</v>
      </c>
      <c r="G46" s="8">
        <v>1045</v>
      </c>
      <c r="H46" s="8">
        <v>119</v>
      </c>
      <c r="I46" s="66">
        <v>3827</v>
      </c>
      <c r="J46" s="66">
        <v>57076</v>
      </c>
      <c r="K46" s="66">
        <v>6115</v>
      </c>
      <c r="L46" s="9">
        <f t="shared" si="5"/>
        <v>3.0454545454545454</v>
      </c>
      <c r="M46" s="9">
        <f t="shared" si="4"/>
        <v>47.5</v>
      </c>
      <c r="N46" s="35">
        <f t="shared" si="6"/>
        <v>99.9633487654321</v>
      </c>
      <c r="O46" t="s">
        <v>59</v>
      </c>
    </row>
    <row r="47" spans="2:15" ht="21.75" customHeight="1">
      <c r="B47" s="25">
        <v>7</v>
      </c>
      <c r="C47" s="30" t="s">
        <v>21</v>
      </c>
      <c r="D47" s="8">
        <v>18</v>
      </c>
      <c r="E47" s="8">
        <v>2882</v>
      </c>
      <c r="F47" s="8">
        <v>2090</v>
      </c>
      <c r="G47" s="8">
        <v>3907</v>
      </c>
      <c r="H47" s="8">
        <v>2213</v>
      </c>
      <c r="I47" s="66">
        <v>8376</v>
      </c>
      <c r="J47" s="66">
        <v>95599</v>
      </c>
      <c r="K47" s="66">
        <v>15442</v>
      </c>
      <c r="L47" s="9">
        <f t="shared" si="5"/>
        <v>116.11111111111111</v>
      </c>
      <c r="M47" s="9">
        <f t="shared" si="4"/>
        <v>217.05555555555554</v>
      </c>
      <c r="N47" s="35">
        <f t="shared" si="6"/>
        <v>99.83251886145405</v>
      </c>
      <c r="O47" t="s">
        <v>59</v>
      </c>
    </row>
    <row r="48" spans="2:15" ht="21.75" customHeight="1">
      <c r="B48" s="26">
        <v>8</v>
      </c>
      <c r="C48" s="30" t="s">
        <v>22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66">
        <v>0</v>
      </c>
      <c r="J48" s="66">
        <v>0</v>
      </c>
      <c r="K48" s="66">
        <v>0</v>
      </c>
      <c r="L48" s="9">
        <v>0</v>
      </c>
      <c r="M48" s="9">
        <v>0</v>
      </c>
      <c r="N48" s="35"/>
      <c r="O48" t="s">
        <v>59</v>
      </c>
    </row>
    <row r="49" spans="2:15" ht="21.75" customHeight="1">
      <c r="B49" s="25">
        <v>9</v>
      </c>
      <c r="C49" s="30" t="s">
        <v>23</v>
      </c>
      <c r="D49" s="8">
        <v>37</v>
      </c>
      <c r="E49" s="8">
        <v>2039</v>
      </c>
      <c r="F49" s="8">
        <v>1592</v>
      </c>
      <c r="G49" s="8">
        <v>12210</v>
      </c>
      <c r="H49" s="8">
        <v>1740</v>
      </c>
      <c r="I49" s="66">
        <v>1538</v>
      </c>
      <c r="J49" s="66">
        <v>9720</v>
      </c>
      <c r="K49" s="66">
        <v>1388</v>
      </c>
      <c r="L49" s="9">
        <f t="shared" si="5"/>
        <v>43.027027027027025</v>
      </c>
      <c r="M49" s="9">
        <f t="shared" si="4"/>
        <v>330</v>
      </c>
      <c r="N49" s="35">
        <f t="shared" si="6"/>
        <v>99.74537037037037</v>
      </c>
      <c r="O49" t="s">
        <v>59</v>
      </c>
    </row>
    <row r="50" spans="2:15" ht="21.75" customHeight="1">
      <c r="B50" s="26">
        <v>10</v>
      </c>
      <c r="C50" s="30" t="s">
        <v>24</v>
      </c>
      <c r="D50" s="8">
        <v>6</v>
      </c>
      <c r="E50" s="8">
        <v>481</v>
      </c>
      <c r="F50" s="8">
        <v>161</v>
      </c>
      <c r="G50" s="8">
        <v>2331</v>
      </c>
      <c r="H50" s="8">
        <v>150</v>
      </c>
      <c r="I50" s="66">
        <v>12173</v>
      </c>
      <c r="J50" s="66">
        <v>191755</v>
      </c>
      <c r="K50" s="66">
        <v>12782</v>
      </c>
      <c r="L50" s="9">
        <f t="shared" si="5"/>
        <v>26.833333333333332</v>
      </c>
      <c r="M50" s="9">
        <f t="shared" si="4"/>
        <v>388.5</v>
      </c>
      <c r="N50" s="35">
        <f t="shared" si="6"/>
        <v>99.70023148148148</v>
      </c>
      <c r="O50" t="s">
        <v>59</v>
      </c>
    </row>
    <row r="51" spans="2:15" ht="21.75" customHeight="1">
      <c r="B51" s="25">
        <v>11</v>
      </c>
      <c r="C51" s="30" t="s">
        <v>25</v>
      </c>
      <c r="D51" s="8">
        <v>22</v>
      </c>
      <c r="E51" s="8">
        <v>1368</v>
      </c>
      <c r="F51" s="8">
        <v>232</v>
      </c>
      <c r="G51" s="8">
        <v>2903</v>
      </c>
      <c r="H51" s="8">
        <v>430</v>
      </c>
      <c r="I51" s="66">
        <v>14438</v>
      </c>
      <c r="J51" s="66">
        <v>192779</v>
      </c>
      <c r="K51" s="66">
        <v>27355</v>
      </c>
      <c r="L51" s="9">
        <f t="shared" si="5"/>
        <v>10.545454545454545</v>
      </c>
      <c r="M51" s="9">
        <f t="shared" si="4"/>
        <v>131.95454545454547</v>
      </c>
      <c r="N51" s="35">
        <f t="shared" si="6"/>
        <v>99.89818322109988</v>
      </c>
      <c r="O51" t="s">
        <v>59</v>
      </c>
    </row>
    <row r="52" spans="2:15" ht="21.75" customHeight="1">
      <c r="B52" s="26">
        <v>12</v>
      </c>
      <c r="C52" s="30" t="s">
        <v>26</v>
      </c>
      <c r="D52" s="8">
        <v>12</v>
      </c>
      <c r="E52" s="8">
        <v>725</v>
      </c>
      <c r="F52" s="8">
        <v>236</v>
      </c>
      <c r="G52" s="8">
        <v>3190</v>
      </c>
      <c r="H52" s="8">
        <v>465</v>
      </c>
      <c r="I52" s="66">
        <v>12215</v>
      </c>
      <c r="J52" s="66">
        <v>175275</v>
      </c>
      <c r="K52" s="66">
        <v>26329</v>
      </c>
      <c r="L52" s="9">
        <f t="shared" si="5"/>
        <v>19.666666666666668</v>
      </c>
      <c r="M52" s="9">
        <f t="shared" si="4"/>
        <v>265.8333333333333</v>
      </c>
      <c r="N52" s="35">
        <f t="shared" si="6"/>
        <v>99.79488168724279</v>
      </c>
      <c r="O52" t="s">
        <v>59</v>
      </c>
    </row>
    <row r="53" spans="2:15" ht="21.75" customHeight="1">
      <c r="B53" s="25">
        <v>13</v>
      </c>
      <c r="C53" s="30" t="s">
        <v>27</v>
      </c>
      <c r="D53" s="8">
        <v>38</v>
      </c>
      <c r="E53" s="8">
        <v>5974</v>
      </c>
      <c r="F53" s="8">
        <v>4465</v>
      </c>
      <c r="G53" s="8">
        <v>9403</v>
      </c>
      <c r="H53" s="8">
        <v>4461</v>
      </c>
      <c r="I53" s="66">
        <v>27973</v>
      </c>
      <c r="J53" s="66">
        <v>407817</v>
      </c>
      <c r="K53" s="66">
        <v>29591</v>
      </c>
      <c r="L53" s="9">
        <f t="shared" si="5"/>
        <v>117.5</v>
      </c>
      <c r="M53" s="9">
        <f t="shared" si="4"/>
        <v>247.44736842105263</v>
      </c>
      <c r="N53" s="35">
        <f t="shared" si="6"/>
        <v>99.809068388564</v>
      </c>
      <c r="O53" t="s">
        <v>59</v>
      </c>
    </row>
    <row r="54" spans="2:15" ht="21.75" customHeight="1">
      <c r="B54" s="26">
        <v>14</v>
      </c>
      <c r="C54" s="31" t="s">
        <v>28</v>
      </c>
      <c r="D54" s="8">
        <v>17</v>
      </c>
      <c r="E54" s="8">
        <v>1710</v>
      </c>
      <c r="F54" s="8">
        <v>298</v>
      </c>
      <c r="G54" s="8">
        <v>16261</v>
      </c>
      <c r="H54" s="8">
        <v>145</v>
      </c>
      <c r="I54" s="66">
        <v>16174</v>
      </c>
      <c r="J54" s="66">
        <v>16261</v>
      </c>
      <c r="K54" s="66">
        <v>6462</v>
      </c>
      <c r="L54" s="9">
        <f t="shared" si="5"/>
        <v>17.529411764705884</v>
      </c>
      <c r="M54" s="9">
        <f t="shared" si="4"/>
        <v>956.5294117647059</v>
      </c>
      <c r="N54" s="35">
        <f t="shared" si="6"/>
        <v>99.26193718228032</v>
      </c>
      <c r="O54" t="s">
        <v>59</v>
      </c>
    </row>
    <row r="55" spans="2:15" ht="21.75" customHeight="1">
      <c r="B55" s="25">
        <v>15</v>
      </c>
      <c r="C55" s="30" t="s">
        <v>29</v>
      </c>
      <c r="D55" s="8">
        <v>6</v>
      </c>
      <c r="E55" s="8">
        <v>237</v>
      </c>
      <c r="F55" s="8">
        <v>27</v>
      </c>
      <c r="G55" s="8">
        <v>845</v>
      </c>
      <c r="H55" s="8">
        <v>44</v>
      </c>
      <c r="I55" s="66">
        <v>2391</v>
      </c>
      <c r="J55" s="66">
        <v>75915</v>
      </c>
      <c r="K55" s="66">
        <v>3869</v>
      </c>
      <c r="L55" s="9">
        <f t="shared" si="5"/>
        <v>4.5</v>
      </c>
      <c r="M55" s="9">
        <f t="shared" si="4"/>
        <v>140.83333333333334</v>
      </c>
      <c r="N55" s="35">
        <f t="shared" si="6"/>
        <v>99.89133230452674</v>
      </c>
      <c r="O55" t="s">
        <v>59</v>
      </c>
    </row>
    <row r="56" spans="2:14" ht="21.75" customHeight="1">
      <c r="B56" s="178" t="s">
        <v>30</v>
      </c>
      <c r="C56" s="179"/>
      <c r="D56" s="10">
        <f>SUM(D41:D55)</f>
        <v>239</v>
      </c>
      <c r="E56" s="10">
        <f>SUM(E41:E55)</f>
        <v>20601</v>
      </c>
      <c r="F56" s="10">
        <f aca="true" t="shared" si="7" ref="F56:K56">SUM(F41:F55)</f>
        <v>10240</v>
      </c>
      <c r="G56" s="10">
        <f t="shared" si="7"/>
        <v>85494</v>
      </c>
      <c r="H56" s="10">
        <f t="shared" si="7"/>
        <v>10836</v>
      </c>
      <c r="I56" s="10">
        <f>SUM(I41:I55)</f>
        <v>174557</v>
      </c>
      <c r="J56" s="10">
        <f t="shared" si="7"/>
        <v>3673032</v>
      </c>
      <c r="K56" s="10">
        <f t="shared" si="7"/>
        <v>206729</v>
      </c>
      <c r="L56" s="46">
        <f t="shared" si="5"/>
        <v>42.84518828451883</v>
      </c>
      <c r="M56" s="46">
        <f t="shared" si="4"/>
        <v>357.7154811715481</v>
      </c>
      <c r="N56" s="36">
        <f t="shared" si="6"/>
        <v>99.72398496823183</v>
      </c>
    </row>
    <row r="58" spans="2:9" ht="15.75">
      <c r="B58" s="169" t="s">
        <v>126</v>
      </c>
      <c r="C58" s="169"/>
      <c r="D58" s="169"/>
      <c r="E58" s="169"/>
      <c r="F58" s="169"/>
      <c r="G58" s="169"/>
      <c r="H58" s="169"/>
      <c r="I58" s="169"/>
    </row>
    <row r="60" spans="2:7" ht="15">
      <c r="B60" s="11" t="s">
        <v>31</v>
      </c>
      <c r="G60" s="11" t="s">
        <v>32</v>
      </c>
    </row>
    <row r="62" spans="2:9" ht="15">
      <c r="B62" s="12" t="s">
        <v>33</v>
      </c>
      <c r="C62" s="12"/>
      <c r="D62" s="13" t="s">
        <v>34</v>
      </c>
      <c r="E62" s="13">
        <f>I56/E56</f>
        <v>8.473229454880832</v>
      </c>
      <c r="F62" s="14"/>
      <c r="G62" s="170" t="s">
        <v>35</v>
      </c>
      <c r="H62" s="170"/>
      <c r="I62" s="170"/>
    </row>
    <row r="63" spans="2:10" ht="15">
      <c r="B63" s="12"/>
      <c r="C63" s="12"/>
      <c r="D63" s="16"/>
      <c r="E63" s="13"/>
      <c r="F63" s="17"/>
      <c r="G63" s="18" t="s">
        <v>36</v>
      </c>
      <c r="H63" s="166" t="s">
        <v>37</v>
      </c>
      <c r="I63" s="19">
        <f>F56/D56</f>
        <v>42.84518828451883</v>
      </c>
      <c r="J63" s="11" t="s">
        <v>38</v>
      </c>
    </row>
    <row r="64" spans="2:9" ht="15">
      <c r="B64" s="12" t="s">
        <v>39</v>
      </c>
      <c r="C64" s="12"/>
      <c r="D64" s="16" t="s">
        <v>34</v>
      </c>
      <c r="E64" s="13">
        <f>J56/E56</f>
        <v>178.29386922964903</v>
      </c>
      <c r="F64" s="17" t="s">
        <v>40</v>
      </c>
      <c r="G64" s="18"/>
      <c r="H64" s="166"/>
      <c r="I64" s="20"/>
    </row>
    <row r="65" spans="2:10" ht="15">
      <c r="B65" s="12"/>
      <c r="C65" s="12"/>
      <c r="D65" s="16"/>
      <c r="E65" s="13"/>
      <c r="F65" s="17"/>
      <c r="G65" s="18" t="s">
        <v>41</v>
      </c>
      <c r="H65" s="166" t="s">
        <v>42</v>
      </c>
      <c r="I65" s="19">
        <f>G56/D56</f>
        <v>357.7154811715481</v>
      </c>
      <c r="J65" s="17" t="s">
        <v>43</v>
      </c>
    </row>
    <row r="66" spans="2:9" ht="15">
      <c r="B66" s="12" t="s">
        <v>44</v>
      </c>
      <c r="C66" s="12"/>
      <c r="D66" s="16" t="s">
        <v>34</v>
      </c>
      <c r="E66" s="13">
        <f>K56/E56</f>
        <v>10.034901218387457</v>
      </c>
      <c r="F66" s="17"/>
      <c r="G66" s="18"/>
      <c r="H66" s="18"/>
      <c r="I66" s="20"/>
    </row>
    <row r="67" spans="5:9" ht="45">
      <c r="E67" s="17"/>
      <c r="F67" s="15"/>
      <c r="G67" s="21" t="s">
        <v>45</v>
      </c>
      <c r="H67" s="22" t="s">
        <v>46</v>
      </c>
      <c r="I67" s="23">
        <f>(1-(I65/(24*90*60)))*100</f>
        <v>99.72398496823183</v>
      </c>
    </row>
    <row r="69" spans="2:14" ht="48.75" customHeight="1">
      <c r="B69" s="171" t="s">
        <v>65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</row>
    <row r="72" spans="2:13" ht="23.25">
      <c r="B72" s="173" t="s">
        <v>129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" t="s">
        <v>80</v>
      </c>
    </row>
    <row r="73" spans="2:14" ht="22.5" customHeight="1">
      <c r="B73" s="180" t="s">
        <v>81</v>
      </c>
      <c r="C73" s="181"/>
      <c r="D73" s="182"/>
      <c r="I73" s="2"/>
      <c r="L73" s="177" t="s">
        <v>1</v>
      </c>
      <c r="M73" s="177"/>
      <c r="N73" s="177"/>
    </row>
    <row r="74" spans="2:14" ht="124.5" customHeight="1">
      <c r="B74" s="168" t="s">
        <v>2</v>
      </c>
      <c r="C74" s="4" t="s">
        <v>3</v>
      </c>
      <c r="D74" s="5" t="s">
        <v>4</v>
      </c>
      <c r="E74" s="167" t="s">
        <v>5</v>
      </c>
      <c r="F74" s="167" t="s">
        <v>122</v>
      </c>
      <c r="G74" s="167" t="s">
        <v>123</v>
      </c>
      <c r="H74" s="167" t="s">
        <v>128</v>
      </c>
      <c r="I74" s="167" t="s">
        <v>125</v>
      </c>
      <c r="J74" s="167" t="s">
        <v>10</v>
      </c>
      <c r="K74" s="167" t="s">
        <v>11</v>
      </c>
      <c r="L74" s="7" t="s">
        <v>12</v>
      </c>
      <c r="M74" s="7" t="s">
        <v>13</v>
      </c>
      <c r="N74" s="7" t="s">
        <v>14</v>
      </c>
    </row>
    <row r="75" spans="2:14" ht="19.5" customHeight="1">
      <c r="B75" s="168">
        <v>1</v>
      </c>
      <c r="C75" s="4">
        <v>2</v>
      </c>
      <c r="D75" s="5">
        <v>3</v>
      </c>
      <c r="E75" s="4">
        <v>4</v>
      </c>
      <c r="F75" s="5">
        <v>5</v>
      </c>
      <c r="G75" s="4">
        <v>6</v>
      </c>
      <c r="H75" s="5">
        <v>7</v>
      </c>
      <c r="I75" s="4">
        <v>8</v>
      </c>
      <c r="J75" s="5">
        <v>9</v>
      </c>
      <c r="K75" s="4">
        <v>10</v>
      </c>
      <c r="L75" s="5">
        <v>11</v>
      </c>
      <c r="M75" s="4">
        <v>12</v>
      </c>
      <c r="N75" s="167">
        <v>13</v>
      </c>
    </row>
    <row r="76" spans="2:15" ht="21.75" customHeight="1">
      <c r="B76" s="25">
        <v>1</v>
      </c>
      <c r="C76" s="30" t="s">
        <v>15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66">
        <v>0</v>
      </c>
      <c r="J76" s="66">
        <v>0</v>
      </c>
      <c r="K76" s="66">
        <v>0</v>
      </c>
      <c r="L76" s="9">
        <v>0</v>
      </c>
      <c r="M76" s="9">
        <v>0</v>
      </c>
      <c r="N76" s="35"/>
      <c r="O76" t="s">
        <v>62</v>
      </c>
    </row>
    <row r="77" spans="2:15" ht="21.75" customHeight="1">
      <c r="B77" s="26">
        <v>2</v>
      </c>
      <c r="C77" s="31" t="s">
        <v>16</v>
      </c>
      <c r="D77" s="8">
        <v>7</v>
      </c>
      <c r="E77" s="8">
        <v>297</v>
      </c>
      <c r="F77" s="8">
        <v>73</v>
      </c>
      <c r="G77" s="8">
        <v>5386</v>
      </c>
      <c r="H77" s="8">
        <v>111</v>
      </c>
      <c r="I77" s="66">
        <v>2962</v>
      </c>
      <c r="J77" s="66">
        <v>198753</v>
      </c>
      <c r="K77" s="66">
        <v>4058</v>
      </c>
      <c r="L77" s="9">
        <f>F77/D77</f>
        <v>10.428571428571429</v>
      </c>
      <c r="M77" s="9">
        <f>G77/D77</f>
        <v>769.4285714285714</v>
      </c>
      <c r="N77" s="35">
        <f>(1-((M77)/(24*90*60)))*100</f>
        <v>99.40630511463844</v>
      </c>
      <c r="O77" t="s">
        <v>62</v>
      </c>
    </row>
    <row r="78" spans="2:15" ht="21.75" customHeight="1">
      <c r="B78" s="25">
        <v>3</v>
      </c>
      <c r="C78" s="30" t="s">
        <v>17</v>
      </c>
      <c r="D78" s="8">
        <v>453</v>
      </c>
      <c r="E78" s="8">
        <v>20366</v>
      </c>
      <c r="F78" s="8">
        <v>7476</v>
      </c>
      <c r="G78" s="8">
        <v>321829</v>
      </c>
      <c r="H78" s="8">
        <v>7777</v>
      </c>
      <c r="I78" s="66">
        <v>365645</v>
      </c>
      <c r="J78" s="66">
        <v>10577386</v>
      </c>
      <c r="K78" s="66">
        <v>410622</v>
      </c>
      <c r="L78" s="9">
        <f aca="true" t="shared" si="8" ref="L78:L91">F78/D78</f>
        <v>16.503311258278146</v>
      </c>
      <c r="M78" s="9">
        <f aca="true" t="shared" si="9" ref="M78:M90">G78/D78</f>
        <v>710.439293598234</v>
      </c>
      <c r="N78" s="35">
        <f aca="true" t="shared" si="10" ref="N78:N91">(1-((M78)/(24*90*60)))*100</f>
        <v>99.45182153271742</v>
      </c>
      <c r="O78" t="s">
        <v>62</v>
      </c>
    </row>
    <row r="79" spans="2:15" ht="21.75" customHeight="1">
      <c r="B79" s="26">
        <v>4</v>
      </c>
      <c r="C79" s="31" t="s">
        <v>18</v>
      </c>
      <c r="D79" s="8">
        <v>271</v>
      </c>
      <c r="E79" s="8">
        <v>14478</v>
      </c>
      <c r="F79" s="8">
        <v>2916</v>
      </c>
      <c r="G79" s="8">
        <v>225868</v>
      </c>
      <c r="H79" s="8">
        <v>5059</v>
      </c>
      <c r="I79" s="66">
        <v>167506</v>
      </c>
      <c r="J79" s="66">
        <v>13075077</v>
      </c>
      <c r="K79" s="66">
        <v>312426</v>
      </c>
      <c r="L79" s="9">
        <f t="shared" si="8"/>
        <v>10.760147601476016</v>
      </c>
      <c r="M79" s="9">
        <f t="shared" si="9"/>
        <v>833.4612546125461</v>
      </c>
      <c r="N79" s="35">
        <f t="shared" si="10"/>
        <v>99.35689718008291</v>
      </c>
      <c r="O79" t="s">
        <v>62</v>
      </c>
    </row>
    <row r="80" spans="2:15" ht="21.75" customHeight="1">
      <c r="B80" s="25">
        <v>5</v>
      </c>
      <c r="C80" s="30" t="s">
        <v>19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66">
        <v>0</v>
      </c>
      <c r="J80" s="66">
        <v>0</v>
      </c>
      <c r="K80" s="66">
        <v>0</v>
      </c>
      <c r="L80" s="9">
        <v>0</v>
      </c>
      <c r="M80" s="9">
        <v>0</v>
      </c>
      <c r="N80" s="35"/>
      <c r="O80" t="s">
        <v>62</v>
      </c>
    </row>
    <row r="81" spans="2:15" ht="21.75" customHeight="1">
      <c r="B81" s="26">
        <v>6</v>
      </c>
      <c r="C81" s="30" t="s">
        <v>20</v>
      </c>
      <c r="D81" s="8">
        <v>367</v>
      </c>
      <c r="E81" s="8">
        <v>19268</v>
      </c>
      <c r="F81" s="8">
        <v>4415</v>
      </c>
      <c r="G81" s="8">
        <v>30793</v>
      </c>
      <c r="H81" s="8">
        <v>8236</v>
      </c>
      <c r="I81" s="66">
        <v>276818</v>
      </c>
      <c r="J81" s="66">
        <v>1933470</v>
      </c>
      <c r="K81" s="66">
        <v>494419</v>
      </c>
      <c r="L81" s="9">
        <f>F81/D81</f>
        <v>12.029972752043596</v>
      </c>
      <c r="M81" s="9">
        <f t="shared" si="9"/>
        <v>83.90463215258856</v>
      </c>
      <c r="N81" s="35">
        <f t="shared" si="10"/>
        <v>99.9352587714872</v>
      </c>
      <c r="O81" t="s">
        <v>62</v>
      </c>
    </row>
    <row r="82" spans="2:15" ht="21.75" customHeight="1">
      <c r="B82" s="25">
        <v>7</v>
      </c>
      <c r="C82" s="30" t="s">
        <v>21</v>
      </c>
      <c r="D82" s="8">
        <v>231</v>
      </c>
      <c r="E82" s="8">
        <v>46786</v>
      </c>
      <c r="F82" s="8">
        <v>35315</v>
      </c>
      <c r="G82" s="8">
        <v>169182</v>
      </c>
      <c r="H82" s="8">
        <v>35863</v>
      </c>
      <c r="I82" s="66">
        <v>279328</v>
      </c>
      <c r="J82" s="66">
        <v>9525800</v>
      </c>
      <c r="K82" s="66">
        <v>316570</v>
      </c>
      <c r="L82" s="9">
        <f t="shared" si="8"/>
        <v>152.87878787878788</v>
      </c>
      <c r="M82" s="9">
        <f t="shared" si="9"/>
        <v>732.3896103896104</v>
      </c>
      <c r="N82" s="35">
        <f t="shared" si="10"/>
        <v>99.43488455988457</v>
      </c>
      <c r="O82" t="s">
        <v>62</v>
      </c>
    </row>
    <row r="83" spans="2:15" ht="21.75" customHeight="1">
      <c r="B83" s="26">
        <v>8</v>
      </c>
      <c r="C83" s="30" t="s">
        <v>22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66">
        <v>0</v>
      </c>
      <c r="J83" s="66">
        <v>0</v>
      </c>
      <c r="K83" s="66">
        <v>0</v>
      </c>
      <c r="L83" s="9">
        <v>0</v>
      </c>
      <c r="M83" s="9">
        <v>0</v>
      </c>
      <c r="N83" s="35"/>
      <c r="O83" t="s">
        <v>62</v>
      </c>
    </row>
    <row r="84" spans="2:15" ht="21.75" customHeight="1">
      <c r="B84" s="25">
        <v>9</v>
      </c>
      <c r="C84" s="30" t="s">
        <v>23</v>
      </c>
      <c r="D84" s="8">
        <v>225</v>
      </c>
      <c r="E84" s="8">
        <v>10988</v>
      </c>
      <c r="F84" s="8">
        <v>7696</v>
      </c>
      <c r="G84" s="8">
        <v>152506</v>
      </c>
      <c r="H84" s="8">
        <v>10884</v>
      </c>
      <c r="I84" s="66">
        <v>6783</v>
      </c>
      <c r="J84" s="66">
        <v>87830</v>
      </c>
      <c r="K84" s="66">
        <v>8293</v>
      </c>
      <c r="L84" s="9">
        <f t="shared" si="8"/>
        <v>34.20444444444445</v>
      </c>
      <c r="M84" s="9">
        <f t="shared" si="9"/>
        <v>677.8044444444445</v>
      </c>
      <c r="N84" s="35">
        <f t="shared" si="10"/>
        <v>99.47700274348422</v>
      </c>
      <c r="O84" t="s">
        <v>62</v>
      </c>
    </row>
    <row r="85" spans="2:15" ht="21.75" customHeight="1">
      <c r="B85" s="26">
        <v>10</v>
      </c>
      <c r="C85" s="30" t="s">
        <v>24</v>
      </c>
      <c r="D85" s="8">
        <v>45</v>
      </c>
      <c r="E85" s="8">
        <v>2557</v>
      </c>
      <c r="F85" s="8">
        <v>1067</v>
      </c>
      <c r="G85" s="8">
        <v>15260</v>
      </c>
      <c r="H85" s="8">
        <v>1056</v>
      </c>
      <c r="I85" s="66">
        <v>57563</v>
      </c>
      <c r="J85" s="66">
        <v>822082</v>
      </c>
      <c r="K85" s="66">
        <v>57154</v>
      </c>
      <c r="L85" s="9">
        <f t="shared" si="8"/>
        <v>23.711111111111112</v>
      </c>
      <c r="M85" s="9">
        <f t="shared" si="9"/>
        <v>339.1111111111111</v>
      </c>
      <c r="N85" s="35">
        <f t="shared" si="10"/>
        <v>99.73834019204389</v>
      </c>
      <c r="O85" t="s">
        <v>62</v>
      </c>
    </row>
    <row r="86" spans="2:15" ht="21.75" customHeight="1">
      <c r="B86" s="25">
        <v>11</v>
      </c>
      <c r="C86" s="30" t="s">
        <v>25</v>
      </c>
      <c r="D86" s="8">
        <v>157</v>
      </c>
      <c r="E86" s="8">
        <v>8860</v>
      </c>
      <c r="F86" s="8">
        <v>2776</v>
      </c>
      <c r="G86" s="8">
        <v>97575</v>
      </c>
      <c r="H86" s="8">
        <v>4157</v>
      </c>
      <c r="I86" s="66">
        <v>153711</v>
      </c>
      <c r="J86" s="66">
        <v>5739248</v>
      </c>
      <c r="K86" s="66">
        <v>236027</v>
      </c>
      <c r="L86" s="9">
        <f t="shared" si="8"/>
        <v>17.681528662420384</v>
      </c>
      <c r="M86" s="9">
        <f t="shared" si="9"/>
        <v>621.4968152866242</v>
      </c>
      <c r="N86" s="35">
        <f t="shared" si="10"/>
        <v>99.52044998820476</v>
      </c>
      <c r="O86" t="s">
        <v>59</v>
      </c>
    </row>
    <row r="87" spans="2:15" ht="21.75" customHeight="1">
      <c r="B87" s="26">
        <v>12</v>
      </c>
      <c r="C87" s="30" t="s">
        <v>26</v>
      </c>
      <c r="D87" s="8">
        <v>219</v>
      </c>
      <c r="E87" s="8">
        <v>9801</v>
      </c>
      <c r="F87" s="8">
        <v>5825</v>
      </c>
      <c r="G87" s="8">
        <v>94143</v>
      </c>
      <c r="H87" s="8">
        <v>11735</v>
      </c>
      <c r="I87" s="66">
        <v>244336</v>
      </c>
      <c r="J87" s="66">
        <v>14538589</v>
      </c>
      <c r="K87" s="66">
        <v>244336</v>
      </c>
      <c r="L87" s="9">
        <f t="shared" si="8"/>
        <v>26.598173515981735</v>
      </c>
      <c r="M87" s="9">
        <f t="shared" si="9"/>
        <v>429.8767123287671</v>
      </c>
      <c r="N87" s="35">
        <f t="shared" si="10"/>
        <v>99.66830500591917</v>
      </c>
      <c r="O87" t="s">
        <v>59</v>
      </c>
    </row>
    <row r="88" spans="2:15" ht="21.75" customHeight="1">
      <c r="B88" s="25">
        <v>13</v>
      </c>
      <c r="C88" s="30" t="s">
        <v>27</v>
      </c>
      <c r="D88" s="8">
        <v>154</v>
      </c>
      <c r="E88" s="8">
        <v>24011</v>
      </c>
      <c r="F88" s="8">
        <v>18161</v>
      </c>
      <c r="G88" s="8">
        <v>55757</v>
      </c>
      <c r="H88" s="8">
        <v>18413</v>
      </c>
      <c r="I88" s="66">
        <v>112882</v>
      </c>
      <c r="J88" s="66">
        <v>2050883</v>
      </c>
      <c r="K88" s="66">
        <v>129157</v>
      </c>
      <c r="L88" s="9">
        <f t="shared" si="8"/>
        <v>117.92857142857143</v>
      </c>
      <c r="M88" s="9">
        <f t="shared" si="9"/>
        <v>362.0584415584416</v>
      </c>
      <c r="N88" s="35">
        <f t="shared" si="10"/>
        <v>99.72063391855059</v>
      </c>
      <c r="O88" t="s">
        <v>62</v>
      </c>
    </row>
    <row r="89" spans="2:15" ht="21.75" customHeight="1">
      <c r="B89" s="26">
        <v>14</v>
      </c>
      <c r="C89" s="31" t="s">
        <v>28</v>
      </c>
      <c r="D89" s="8">
        <v>117</v>
      </c>
      <c r="E89" s="8">
        <v>28702</v>
      </c>
      <c r="F89" s="8">
        <v>6275</v>
      </c>
      <c r="G89" s="8">
        <v>301092</v>
      </c>
      <c r="H89" s="8">
        <v>2322</v>
      </c>
      <c r="I89" s="66">
        <v>455671</v>
      </c>
      <c r="J89" s="66">
        <v>24158433</v>
      </c>
      <c r="K89" s="66">
        <v>178469</v>
      </c>
      <c r="L89" s="9">
        <f t="shared" si="8"/>
        <v>53.63247863247863</v>
      </c>
      <c r="M89" s="9">
        <f t="shared" si="9"/>
        <v>2573.4358974358975</v>
      </c>
      <c r="N89" s="35">
        <f t="shared" si="10"/>
        <v>98.01432415321304</v>
      </c>
      <c r="O89" t="s">
        <v>62</v>
      </c>
    </row>
    <row r="90" spans="2:15" ht="21.75" customHeight="1">
      <c r="B90" s="25">
        <v>15</v>
      </c>
      <c r="C90" s="30" t="s">
        <v>29</v>
      </c>
      <c r="D90" s="8">
        <v>80</v>
      </c>
      <c r="E90" s="8">
        <v>1782</v>
      </c>
      <c r="F90" s="8">
        <v>550</v>
      </c>
      <c r="G90" s="8">
        <v>40836</v>
      </c>
      <c r="H90" s="8">
        <v>906</v>
      </c>
      <c r="I90" s="66">
        <v>45616</v>
      </c>
      <c r="J90" s="66">
        <v>2332626</v>
      </c>
      <c r="K90" s="66">
        <v>81183</v>
      </c>
      <c r="L90" s="9">
        <f t="shared" si="8"/>
        <v>6.875</v>
      </c>
      <c r="M90" s="9">
        <f t="shared" si="9"/>
        <v>510.45</v>
      </c>
      <c r="N90" s="35">
        <f t="shared" si="10"/>
        <v>99.60613425925926</v>
      </c>
      <c r="O90" t="s">
        <v>62</v>
      </c>
    </row>
    <row r="91" spans="2:14" ht="21.75" customHeight="1">
      <c r="B91" s="178" t="s">
        <v>30</v>
      </c>
      <c r="C91" s="179"/>
      <c r="D91" s="10">
        <f>SUM(D76:D90)</f>
        <v>2326</v>
      </c>
      <c r="E91" s="10">
        <f aca="true" t="shared" si="11" ref="E91:K91">SUM(E76:E90)</f>
        <v>187896</v>
      </c>
      <c r="F91" s="10">
        <f t="shared" si="11"/>
        <v>92545</v>
      </c>
      <c r="G91" s="10">
        <f t="shared" si="11"/>
        <v>1510227</v>
      </c>
      <c r="H91" s="10">
        <f t="shared" si="11"/>
        <v>106519</v>
      </c>
      <c r="I91" s="10">
        <f>SUM(I76:I90)</f>
        <v>2168821</v>
      </c>
      <c r="J91" s="10">
        <f t="shared" si="11"/>
        <v>85040177</v>
      </c>
      <c r="K91" s="10">
        <f t="shared" si="11"/>
        <v>2472714</v>
      </c>
      <c r="L91" s="46">
        <f t="shared" si="8"/>
        <v>39.7871883061049</v>
      </c>
      <c r="M91" s="46">
        <f>G91/D91</f>
        <v>649.280739466896</v>
      </c>
      <c r="N91" s="36">
        <f t="shared" si="10"/>
        <v>99.4990117751027</v>
      </c>
    </row>
    <row r="93" spans="2:9" ht="15.75">
      <c r="B93" s="169" t="s">
        <v>126</v>
      </c>
      <c r="C93" s="169"/>
      <c r="D93" s="169"/>
      <c r="E93" s="169"/>
      <c r="F93" s="169"/>
      <c r="G93" s="169"/>
      <c r="H93" s="169"/>
      <c r="I93" s="169"/>
    </row>
    <row r="95" spans="2:7" ht="15">
      <c r="B95" s="11" t="s">
        <v>31</v>
      </c>
      <c r="G95" s="11" t="s">
        <v>32</v>
      </c>
    </row>
    <row r="97" spans="2:9" ht="15">
      <c r="B97" s="12" t="s">
        <v>33</v>
      </c>
      <c r="C97" s="12"/>
      <c r="D97" s="13" t="s">
        <v>34</v>
      </c>
      <c r="E97" s="13">
        <f>I91/E91</f>
        <v>11.542667220164347</v>
      </c>
      <c r="F97" s="14"/>
      <c r="G97" s="170" t="s">
        <v>35</v>
      </c>
      <c r="H97" s="170"/>
      <c r="I97" s="170"/>
    </row>
    <row r="98" spans="2:10" ht="15">
      <c r="B98" s="12"/>
      <c r="C98" s="12"/>
      <c r="D98" s="16"/>
      <c r="E98" s="13"/>
      <c r="F98" s="17"/>
      <c r="G98" s="18" t="s">
        <v>36</v>
      </c>
      <c r="H98" s="166" t="s">
        <v>37</v>
      </c>
      <c r="I98" s="19">
        <f>F91/D91</f>
        <v>39.7871883061049</v>
      </c>
      <c r="J98" s="11" t="s">
        <v>38</v>
      </c>
    </row>
    <row r="99" spans="2:9" ht="15">
      <c r="B99" s="12" t="s">
        <v>39</v>
      </c>
      <c r="C99" s="12"/>
      <c r="D99" s="16" t="s">
        <v>34</v>
      </c>
      <c r="E99" s="13">
        <f>J91/E91</f>
        <v>452.5917369182952</v>
      </c>
      <c r="F99" s="17" t="s">
        <v>40</v>
      </c>
      <c r="G99" s="18"/>
      <c r="H99" s="166"/>
      <c r="I99" s="20"/>
    </row>
    <row r="100" spans="2:10" ht="15">
      <c r="B100" s="12"/>
      <c r="C100" s="12"/>
      <c r="D100" s="16"/>
      <c r="E100" s="13"/>
      <c r="F100" s="17"/>
      <c r="G100" s="18" t="s">
        <v>41</v>
      </c>
      <c r="H100" s="166" t="s">
        <v>42</v>
      </c>
      <c r="I100" s="19">
        <f>G91/D91</f>
        <v>649.280739466896</v>
      </c>
      <c r="J100" s="17" t="s">
        <v>43</v>
      </c>
    </row>
    <row r="101" spans="2:9" ht="15">
      <c r="B101" s="12" t="s">
        <v>44</v>
      </c>
      <c r="C101" s="12"/>
      <c r="D101" s="16" t="s">
        <v>34</v>
      </c>
      <c r="E101" s="13">
        <f>K91/E91</f>
        <v>13.160014050325712</v>
      </c>
      <c r="F101" s="17"/>
      <c r="G101" s="18"/>
      <c r="H101" s="18"/>
      <c r="I101" s="20"/>
    </row>
    <row r="102" spans="5:9" ht="45">
      <c r="E102" s="17"/>
      <c r="F102" s="15"/>
      <c r="G102" s="21" t="s">
        <v>45</v>
      </c>
      <c r="H102" s="22" t="s">
        <v>46</v>
      </c>
      <c r="I102" s="23">
        <f>(1-(I100/(24*90*60)))*100</f>
        <v>99.4990117751027</v>
      </c>
    </row>
    <row r="103" spans="5:9" ht="15">
      <c r="E103" s="17"/>
      <c r="F103" s="15"/>
      <c r="G103" s="32"/>
      <c r="H103" s="33"/>
      <c r="I103" s="34"/>
    </row>
    <row r="104" spans="2:14" ht="45.75" customHeight="1">
      <c r="B104" s="171" t="s">
        <v>65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</row>
    <row r="105" spans="5:9" ht="15">
      <c r="E105" s="17"/>
      <c r="F105" s="15"/>
      <c r="G105" s="32"/>
      <c r="H105" s="33"/>
      <c r="I105" s="34"/>
    </row>
    <row r="106" spans="5:9" ht="15">
      <c r="E106" s="17"/>
      <c r="F106" s="15"/>
      <c r="G106" s="32"/>
      <c r="H106" s="33"/>
      <c r="I106" s="34"/>
    </row>
    <row r="107" spans="2:13" ht="23.25">
      <c r="B107" s="173" t="s">
        <v>130</v>
      </c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" t="s">
        <v>0</v>
      </c>
    </row>
    <row r="108" spans="2:14" ht="15.75">
      <c r="B108" s="174"/>
      <c r="C108" s="175"/>
      <c r="D108" s="176"/>
      <c r="I108" s="2"/>
      <c r="L108" s="177" t="s">
        <v>1</v>
      </c>
      <c r="M108" s="177"/>
      <c r="N108" s="177"/>
    </row>
    <row r="109" spans="2:14" ht="124.5" customHeight="1">
      <c r="B109" s="168" t="s">
        <v>2</v>
      </c>
      <c r="C109" s="4" t="s">
        <v>3</v>
      </c>
      <c r="D109" s="5" t="s">
        <v>4</v>
      </c>
      <c r="E109" s="167" t="s">
        <v>5</v>
      </c>
      <c r="F109" s="167" t="s">
        <v>122</v>
      </c>
      <c r="G109" s="167" t="s">
        <v>131</v>
      </c>
      <c r="H109" s="167" t="s">
        <v>128</v>
      </c>
      <c r="I109" s="167" t="s">
        <v>125</v>
      </c>
      <c r="J109" s="167" t="s">
        <v>10</v>
      </c>
      <c r="K109" s="167" t="s">
        <v>11</v>
      </c>
      <c r="L109" s="7" t="s">
        <v>12</v>
      </c>
      <c r="M109" s="7" t="s">
        <v>13</v>
      </c>
      <c r="N109" s="7" t="s">
        <v>14</v>
      </c>
    </row>
    <row r="110" spans="2:14" ht="19.5" customHeight="1">
      <c r="B110" s="168">
        <v>1</v>
      </c>
      <c r="C110" s="4">
        <v>2</v>
      </c>
      <c r="D110" s="5">
        <v>3</v>
      </c>
      <c r="E110" s="4">
        <v>4</v>
      </c>
      <c r="F110" s="5">
        <v>5</v>
      </c>
      <c r="G110" s="4">
        <v>6</v>
      </c>
      <c r="H110" s="5">
        <v>7</v>
      </c>
      <c r="I110" s="4">
        <v>8</v>
      </c>
      <c r="J110" s="5">
        <v>9</v>
      </c>
      <c r="K110" s="4">
        <v>10</v>
      </c>
      <c r="L110" s="5">
        <v>11</v>
      </c>
      <c r="M110" s="4">
        <v>12</v>
      </c>
      <c r="N110" s="5">
        <v>13</v>
      </c>
    </row>
    <row r="111" spans="2:14" ht="21" customHeight="1">
      <c r="B111" s="165">
        <v>1</v>
      </c>
      <c r="C111" s="20" t="s">
        <v>53</v>
      </c>
      <c r="D111" s="44">
        <f>D21</f>
        <v>924</v>
      </c>
      <c r="E111" s="44">
        <f aca="true" t="shared" si="12" ref="E111:K111">E21</f>
        <v>58384</v>
      </c>
      <c r="F111" s="44">
        <f t="shared" si="12"/>
        <v>17034</v>
      </c>
      <c r="G111" s="44">
        <f t="shared" si="12"/>
        <v>181956</v>
      </c>
      <c r="H111" s="44">
        <f t="shared" si="12"/>
        <v>31975</v>
      </c>
      <c r="I111" s="44">
        <f t="shared" si="12"/>
        <v>548589</v>
      </c>
      <c r="J111" s="44">
        <f t="shared" si="12"/>
        <v>11393696</v>
      </c>
      <c r="K111" s="44">
        <f t="shared" si="12"/>
        <v>831636</v>
      </c>
      <c r="L111" s="44">
        <f>L21</f>
        <v>18.435064935064936</v>
      </c>
      <c r="M111" s="44">
        <f>G111/D111</f>
        <v>196.92207792207793</v>
      </c>
      <c r="N111" s="45">
        <f>(1-((M111)/(24*90*60)))*100</f>
        <v>99.84805395222061</v>
      </c>
    </row>
    <row r="112" spans="2:14" ht="21" customHeight="1">
      <c r="B112" s="165">
        <v>2</v>
      </c>
      <c r="C112" s="20" t="s">
        <v>54</v>
      </c>
      <c r="D112" s="44">
        <f>D56</f>
        <v>239</v>
      </c>
      <c r="E112" s="44">
        <f aca="true" t="shared" si="13" ref="E112:K112">E56</f>
        <v>20601</v>
      </c>
      <c r="F112" s="44">
        <f t="shared" si="13"/>
        <v>10240</v>
      </c>
      <c r="G112" s="44">
        <f t="shared" si="13"/>
        <v>85494</v>
      </c>
      <c r="H112" s="44">
        <f t="shared" si="13"/>
        <v>10836</v>
      </c>
      <c r="I112" s="44">
        <f t="shared" si="13"/>
        <v>174557</v>
      </c>
      <c r="J112" s="44">
        <f t="shared" si="13"/>
        <v>3673032</v>
      </c>
      <c r="K112" s="44">
        <f t="shared" si="13"/>
        <v>206729</v>
      </c>
      <c r="L112" s="44">
        <f>L56</f>
        <v>42.84518828451883</v>
      </c>
      <c r="M112" s="44">
        <f>G112/D112</f>
        <v>357.7154811715481</v>
      </c>
      <c r="N112" s="45">
        <f>(1-((M112)/(24*90*60)))*100</f>
        <v>99.72398496823183</v>
      </c>
    </row>
    <row r="113" spans="2:14" ht="21" customHeight="1">
      <c r="B113" s="165">
        <v>3</v>
      </c>
      <c r="C113" s="20" t="s">
        <v>55</v>
      </c>
      <c r="D113" s="44">
        <f>D91</f>
        <v>2326</v>
      </c>
      <c r="E113" s="44">
        <f aca="true" t="shared" si="14" ref="E113:K113">E91</f>
        <v>187896</v>
      </c>
      <c r="F113" s="44">
        <f t="shared" si="14"/>
        <v>92545</v>
      </c>
      <c r="G113" s="44">
        <f t="shared" si="14"/>
        <v>1510227</v>
      </c>
      <c r="H113" s="44">
        <f t="shared" si="14"/>
        <v>106519</v>
      </c>
      <c r="I113" s="44">
        <f t="shared" si="14"/>
        <v>2168821</v>
      </c>
      <c r="J113" s="44">
        <f t="shared" si="14"/>
        <v>85040177</v>
      </c>
      <c r="K113" s="44">
        <f t="shared" si="14"/>
        <v>2472714</v>
      </c>
      <c r="L113" s="44">
        <f>L91</f>
        <v>39.7871883061049</v>
      </c>
      <c r="M113" s="44">
        <f>G113/D113</f>
        <v>649.280739466896</v>
      </c>
      <c r="N113" s="45">
        <f>(1-((M113)/(24*90*60)))*100</f>
        <v>99.4990117751027</v>
      </c>
    </row>
    <row r="114" spans="2:14" s="11" customFormat="1" ht="21" customHeight="1">
      <c r="B114" s="20"/>
      <c r="C114" s="20" t="s">
        <v>56</v>
      </c>
      <c r="D114" s="37">
        <f>SUM(D111:D113)</f>
        <v>3489</v>
      </c>
      <c r="E114" s="37">
        <f>SUM(E111:E113)</f>
        <v>266881</v>
      </c>
      <c r="F114" s="37">
        <f>SUM(F111:F113)</f>
        <v>119819</v>
      </c>
      <c r="G114" s="37">
        <f>SUM(G111:G113)</f>
        <v>1777677</v>
      </c>
      <c r="H114" s="27">
        <f>SUM(H111:H113)</f>
        <v>149330</v>
      </c>
      <c r="I114" s="27">
        <f>SUM(I111:I113)</f>
        <v>2891967</v>
      </c>
      <c r="J114" s="37">
        <f>SUM(J111:J113)</f>
        <v>100106905</v>
      </c>
      <c r="K114" s="27">
        <f>SUM(K111:K113)</f>
        <v>3511079</v>
      </c>
      <c r="L114" s="37">
        <f>F114/D114</f>
        <v>34.341931785611926</v>
      </c>
      <c r="M114" s="37">
        <f>G114/D114</f>
        <v>509.5090283748925</v>
      </c>
      <c r="N114" s="36">
        <f>(1-((M114)/(24*90*60)))*100</f>
        <v>99.60686031761196</v>
      </c>
    </row>
    <row r="116" spans="3:10" ht="15.75">
      <c r="C116" s="169" t="s">
        <v>132</v>
      </c>
      <c r="D116" s="169"/>
      <c r="E116" s="169"/>
      <c r="F116" s="169"/>
      <c r="G116" s="169"/>
      <c r="H116" s="169"/>
      <c r="I116" s="169"/>
      <c r="J116" s="169"/>
    </row>
    <row r="118" spans="3:8" ht="15">
      <c r="C118" s="11" t="s">
        <v>31</v>
      </c>
      <c r="H118" s="11" t="s">
        <v>32</v>
      </c>
    </row>
    <row r="120" spans="3:9" ht="15">
      <c r="C120" s="28" t="s">
        <v>33</v>
      </c>
      <c r="D120" s="24"/>
      <c r="E120" s="29">
        <f>I114/E114</f>
        <v>10.836166681030122</v>
      </c>
      <c r="F120" s="11"/>
      <c r="G120" s="170" t="s">
        <v>35</v>
      </c>
      <c r="H120" s="170"/>
      <c r="I120" s="170"/>
    </row>
    <row r="121" spans="3:10" ht="15">
      <c r="C121" s="28"/>
      <c r="D121" s="24"/>
      <c r="E121" s="29"/>
      <c r="F121" s="11"/>
      <c r="G121" s="18" t="s">
        <v>36</v>
      </c>
      <c r="H121" s="166" t="s">
        <v>37</v>
      </c>
      <c r="I121" s="19">
        <f>F114/D114</f>
        <v>34.341931785611926</v>
      </c>
      <c r="J121" s="11" t="s">
        <v>38</v>
      </c>
    </row>
    <row r="122" spans="3:9" ht="15">
      <c r="C122" s="28" t="s">
        <v>39</v>
      </c>
      <c r="D122" s="24"/>
      <c r="E122" s="29">
        <f>J114/E114</f>
        <v>375.09940760114057</v>
      </c>
      <c r="F122" s="11" t="s">
        <v>49</v>
      </c>
      <c r="G122" s="18"/>
      <c r="H122" s="166"/>
      <c r="I122" s="20"/>
    </row>
    <row r="123" spans="3:10" ht="15">
      <c r="C123" s="28"/>
      <c r="D123" s="24"/>
      <c r="E123" s="29"/>
      <c r="F123" s="11"/>
      <c r="G123" s="18" t="s">
        <v>41</v>
      </c>
      <c r="H123" s="166" t="s">
        <v>42</v>
      </c>
      <c r="I123" s="19">
        <f>G114/D114</f>
        <v>509.5090283748925</v>
      </c>
      <c r="J123" s="17" t="s">
        <v>43</v>
      </c>
    </row>
    <row r="124" spans="3:9" ht="15">
      <c r="C124" s="28" t="s">
        <v>44</v>
      </c>
      <c r="D124" s="24"/>
      <c r="E124" s="29">
        <f>K114/E114</f>
        <v>13.155972137394569</v>
      </c>
      <c r="F124" s="11"/>
      <c r="G124" s="18"/>
      <c r="H124" s="18"/>
      <c r="I124" s="20"/>
    </row>
    <row r="125" spans="7:9" ht="45">
      <c r="G125" s="21" t="s">
        <v>45</v>
      </c>
      <c r="H125" s="22" t="s">
        <v>46</v>
      </c>
      <c r="I125" s="23">
        <f>(1-(I123/(24*90*60)))*100</f>
        <v>99.60686031761196</v>
      </c>
    </row>
    <row r="127" spans="2:14" ht="48" customHeight="1">
      <c r="B127" s="171" t="s">
        <v>65</v>
      </c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</row>
  </sheetData>
  <sheetProtection/>
  <mergeCells count="27">
    <mergeCell ref="C116:J116"/>
    <mergeCell ref="G120:I120"/>
    <mergeCell ref="B127:N127"/>
    <mergeCell ref="B93:I93"/>
    <mergeCell ref="G97:I97"/>
    <mergeCell ref="B104:N104"/>
    <mergeCell ref="B107:L107"/>
    <mergeCell ref="B108:D108"/>
    <mergeCell ref="L108:N108"/>
    <mergeCell ref="G62:I62"/>
    <mergeCell ref="B69:N69"/>
    <mergeCell ref="B72:L72"/>
    <mergeCell ref="B73:D73"/>
    <mergeCell ref="L73:N73"/>
    <mergeCell ref="B91:C91"/>
    <mergeCell ref="B34:N34"/>
    <mergeCell ref="B37:L37"/>
    <mergeCell ref="B38:D38"/>
    <mergeCell ref="L38:N38"/>
    <mergeCell ref="B56:C56"/>
    <mergeCell ref="B58:I58"/>
    <mergeCell ref="B2:L2"/>
    <mergeCell ref="B3:D3"/>
    <mergeCell ref="L3:N3"/>
    <mergeCell ref="B21:C21"/>
    <mergeCell ref="B23:I23"/>
    <mergeCell ref="G27:I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O127"/>
  <sheetViews>
    <sheetView zoomScalePageLayoutView="0" workbookViewId="0" topLeftCell="C1">
      <selection activeCell="D21" sqref="D21:K21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20.7109375" style="0" customWidth="1"/>
    <col min="4" max="4" width="9.00390625" style="67" customWidth="1"/>
    <col min="5" max="5" width="12.00390625" style="0" customWidth="1"/>
    <col min="6" max="6" width="16.421875" style="0" customWidth="1"/>
    <col min="7" max="7" width="13.00390625" style="0" customWidth="1"/>
    <col min="8" max="8" width="23.140625" style="0" customWidth="1"/>
    <col min="9" max="9" width="11.28125" style="0" customWidth="1"/>
    <col min="10" max="10" width="13.7109375" style="0" customWidth="1"/>
    <col min="11" max="11" width="11.28125" style="0" customWidth="1"/>
    <col min="12" max="12" width="8.7109375" style="0" customWidth="1"/>
    <col min="13" max="13" width="11.7109375" style="0" customWidth="1"/>
    <col min="14" max="14" width="14.57421875" style="0" customWidth="1"/>
  </cols>
  <sheetData>
    <row r="2" spans="2:13" ht="23.25">
      <c r="B2" s="173" t="s">
        <v>120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" t="s">
        <v>50</v>
      </c>
    </row>
    <row r="3" spans="2:14" ht="24.75" customHeight="1">
      <c r="B3" s="180" t="s">
        <v>47</v>
      </c>
      <c r="C3" s="181"/>
      <c r="D3" s="182"/>
      <c r="I3" s="2"/>
      <c r="L3" s="177" t="s">
        <v>1</v>
      </c>
      <c r="M3" s="177"/>
      <c r="N3" s="177"/>
    </row>
    <row r="4" spans="2:14" ht="90" customHeight="1">
      <c r="B4" s="6" t="s">
        <v>2</v>
      </c>
      <c r="C4" s="4" t="s">
        <v>3</v>
      </c>
      <c r="D4" s="71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7" t="s">
        <v>12</v>
      </c>
      <c r="M4" s="7" t="s">
        <v>13</v>
      </c>
      <c r="N4" s="7" t="s">
        <v>14</v>
      </c>
    </row>
    <row r="5" spans="2:14" ht="15">
      <c r="B5" s="3">
        <v>1</v>
      </c>
      <c r="C5" s="4">
        <v>2</v>
      </c>
      <c r="D5" s="71">
        <v>3</v>
      </c>
      <c r="E5" s="4">
        <v>4</v>
      </c>
      <c r="F5" s="5">
        <v>5</v>
      </c>
      <c r="G5" s="4">
        <v>6</v>
      </c>
      <c r="H5" s="5">
        <v>7</v>
      </c>
      <c r="I5" s="4">
        <v>8</v>
      </c>
      <c r="J5" s="5">
        <v>9</v>
      </c>
      <c r="K5" s="4">
        <v>10</v>
      </c>
      <c r="L5" s="5">
        <v>11</v>
      </c>
      <c r="M5" s="4">
        <v>12</v>
      </c>
      <c r="N5" s="6">
        <v>13</v>
      </c>
    </row>
    <row r="6" spans="2:15" s="55" customFormat="1" ht="24" customHeight="1">
      <c r="B6" s="57">
        <v>1</v>
      </c>
      <c r="C6" s="58" t="s">
        <v>15</v>
      </c>
      <c r="D6" s="8">
        <f>'Circle wise Q4'!D6</f>
        <v>183</v>
      </c>
      <c r="E6" s="52">
        <f>'Circle wise Q4'!E6</f>
        <v>11089</v>
      </c>
      <c r="F6" s="52">
        <f>'Circle wise Q4'!F6+'Circle wise Q3'!F6+'Circle wise Q2'!F6+'Circle wise Q1'!F6</f>
        <v>4975</v>
      </c>
      <c r="G6" s="52">
        <f>'Circle wise Q4'!G6+'Circle wise Q3'!G6+'Circle wise Q2'!G6+'Circle wise Q1'!G6</f>
        <v>283436</v>
      </c>
      <c r="H6" s="52">
        <f>'Circle wise Q4'!H6+'Circle wise Q3'!H6+'Circle wise Q2'!H6+'Circle wise Q1'!H6</f>
        <v>7287</v>
      </c>
      <c r="I6" s="52">
        <f>'Circle wise Q4'!I6+'Circle wise Q3'!I6+'Circle wise Q2'!I6+'Circle wise Q1'!I6</f>
        <v>28170610</v>
      </c>
      <c r="J6" s="52">
        <f>'Circle wise Q4'!J6+'Circle wise Q3'!J6+'Circle wise Q2'!J6+'Circle wise Q1'!J6</f>
        <v>1553626207</v>
      </c>
      <c r="K6" s="52">
        <f>'Circle wise Q4'!K6+'Circle wise Q3'!K6+'Circle wise Q2'!K6+'Circle wise Q1'!K6</f>
        <v>11743023</v>
      </c>
      <c r="L6" s="53">
        <f>F6/D6</f>
        <v>27.185792349726775</v>
      </c>
      <c r="M6" s="53">
        <f>G6/D6</f>
        <v>1548.8306010928961</v>
      </c>
      <c r="N6" s="54">
        <f aca="true" t="shared" si="0" ref="N6:N20">(1-((M6)/(24*90*60)))*100</f>
        <v>98.80491465965055</v>
      </c>
      <c r="O6" s="55" t="s">
        <v>59</v>
      </c>
    </row>
    <row r="7" spans="2:15" s="55" customFormat="1" ht="24" customHeight="1">
      <c r="B7" s="50">
        <v>2</v>
      </c>
      <c r="C7" s="51" t="s">
        <v>16</v>
      </c>
      <c r="D7" s="8">
        <f>'Circle wise Q4'!D7</f>
        <v>43</v>
      </c>
      <c r="E7" s="52">
        <f>'Circle wise Q4'!E7</f>
        <v>1928</v>
      </c>
      <c r="F7" s="52">
        <f>'Circle wise Q4'!F7+'Circle wise Q3'!F7+'Circle wise Q2'!F7+'Circle wise Q1'!F7</f>
        <v>1153</v>
      </c>
      <c r="G7" s="52">
        <f>'Circle wise Q4'!G7+'Circle wise Q3'!G7+'Circle wise Q2'!G7+'Circle wise Q1'!G7</f>
        <v>54446</v>
      </c>
      <c r="H7" s="52">
        <f>'Circle wise Q4'!H7+'Circle wise Q3'!H7+'Circle wise Q2'!H7+'Circle wise Q1'!H7</f>
        <v>2058</v>
      </c>
      <c r="I7" s="52">
        <f>'Circle wise Q4'!I7+'Circle wise Q3'!I7+'Circle wise Q2'!I7+'Circle wise Q1'!I7</f>
        <v>2081162</v>
      </c>
      <c r="J7" s="52">
        <f>'Circle wise Q4'!J7+'Circle wise Q3'!J7+'Circle wise Q2'!J7+'Circle wise Q1'!J7</f>
        <v>87570189</v>
      </c>
      <c r="K7" s="52">
        <f>'Circle wise Q4'!K7+'Circle wise Q3'!K7+'Circle wise Q2'!K7+'Circle wise Q1'!K7</f>
        <v>6351201</v>
      </c>
      <c r="L7" s="53">
        <f>F7/D7</f>
        <v>26.813953488372093</v>
      </c>
      <c r="M7" s="53">
        <f>G7/D7</f>
        <v>1266.1860465116279</v>
      </c>
      <c r="N7" s="54">
        <f t="shared" si="0"/>
        <v>99.02300459374102</v>
      </c>
      <c r="O7" s="55" t="s">
        <v>59</v>
      </c>
    </row>
    <row r="8" spans="2:15" s="60" customFormat="1" ht="24" customHeight="1">
      <c r="B8" s="57">
        <v>3</v>
      </c>
      <c r="C8" s="58" t="s">
        <v>17</v>
      </c>
      <c r="D8" s="8">
        <f>'Circle wise Q4'!D8</f>
        <v>16</v>
      </c>
      <c r="E8" s="52">
        <f>'Circle wise Q4'!E8</f>
        <v>465</v>
      </c>
      <c r="F8" s="52">
        <f>'Circle wise Q4'!F8+'Circle wise Q3'!F8+'Circle wise Q2'!F8+'Circle wise Q1'!F8</f>
        <v>800</v>
      </c>
      <c r="G8" s="52">
        <f>'Circle wise Q4'!G8+'Circle wise Q3'!G8+'Circle wise Q2'!G8+'Circle wise Q1'!G8</f>
        <v>33138</v>
      </c>
      <c r="H8" s="52">
        <f>'Circle wise Q4'!H8+'Circle wise Q3'!H8+'Circle wise Q2'!H8+'Circle wise Q1'!H8</f>
        <v>1280</v>
      </c>
      <c r="I8" s="52">
        <f>'Circle wise Q4'!I8+'Circle wise Q3'!I8+'Circle wise Q2'!I8+'Circle wise Q1'!I8</f>
        <v>786796</v>
      </c>
      <c r="J8" s="52">
        <f>'Circle wise Q4'!J8+'Circle wise Q3'!J8+'Circle wise Q2'!J8+'Circle wise Q1'!J8</f>
        <v>32639205</v>
      </c>
      <c r="K8" s="52">
        <f>'Circle wise Q4'!K8+'Circle wise Q3'!K8+'Circle wise Q2'!K8+'Circle wise Q1'!K8</f>
        <v>2070455</v>
      </c>
      <c r="L8" s="53">
        <f aca="true" t="shared" si="1" ref="L8:L19">F8/D8</f>
        <v>50</v>
      </c>
      <c r="M8" s="62">
        <f>G8/D8</f>
        <v>2071.125</v>
      </c>
      <c r="N8" s="63">
        <f t="shared" si="0"/>
        <v>98.40190972222223</v>
      </c>
      <c r="O8" s="60" t="s">
        <v>59</v>
      </c>
    </row>
    <row r="9" spans="2:15" s="67" customFormat="1" ht="24" customHeight="1">
      <c r="B9" s="26">
        <v>4</v>
      </c>
      <c r="C9" s="31" t="s">
        <v>18</v>
      </c>
      <c r="D9" s="8">
        <f>'Circle wise Q4'!D9</f>
        <v>7</v>
      </c>
      <c r="E9" s="8">
        <f>'Circle wise Q4'!E9</f>
        <v>538</v>
      </c>
      <c r="F9" s="8">
        <f>'Circle wise Q4'!F9+'Circle wise Q3'!F9+'Circle wise Q2'!F9+'Circle wise Q1'!F9</f>
        <v>191</v>
      </c>
      <c r="G9" s="8">
        <f>'Circle wise Q4'!G9+'Circle wise Q3'!G9+'Circle wise Q2'!G9+'Circle wise Q1'!G9</f>
        <v>16931</v>
      </c>
      <c r="H9" s="8">
        <f>'Circle wise Q4'!H9+'Circle wise Q3'!H9+'Circle wise Q2'!H9+'Circle wise Q1'!H9</f>
        <v>341</v>
      </c>
      <c r="I9" s="8">
        <f>'Circle wise Q4'!I9+'Circle wise Q3'!I9+'Circle wise Q2'!I9+'Circle wise Q1'!I9</f>
        <v>35012</v>
      </c>
      <c r="J9" s="8">
        <f>'Circle wise Q4'!J9+'Circle wise Q3'!J9+'Circle wise Q2'!J9+'Circle wise Q1'!J9</f>
        <v>2865361</v>
      </c>
      <c r="K9" s="8">
        <f>'Circle wise Q4'!K9+'Circle wise Q3'!K9+'Circle wise Q2'!K9+'Circle wise Q1'!K9</f>
        <v>87436</v>
      </c>
      <c r="L9" s="9">
        <f t="shared" si="1"/>
        <v>27.285714285714285</v>
      </c>
      <c r="M9" s="9">
        <f aca="true" t="shared" si="2" ref="M9:M19">G9/D9</f>
        <v>2418.714285714286</v>
      </c>
      <c r="N9" s="45">
        <f t="shared" si="0"/>
        <v>98.13370811287479</v>
      </c>
      <c r="O9" s="67" t="s">
        <v>59</v>
      </c>
    </row>
    <row r="10" spans="2:15" s="67" customFormat="1" ht="24" customHeight="1">
      <c r="B10" s="25">
        <v>5</v>
      </c>
      <c r="C10" s="30" t="s">
        <v>19</v>
      </c>
      <c r="D10" s="8">
        <f>'Circle wise Q4'!D10</f>
        <v>116</v>
      </c>
      <c r="E10" s="8">
        <f>'Circle wise Q4'!E10</f>
        <v>1786</v>
      </c>
      <c r="F10" s="8">
        <f>'Circle wise Q4'!F10+'Circle wise Q3'!F10+'Circle wise Q2'!F10+'Circle wise Q1'!F10</f>
        <v>1350</v>
      </c>
      <c r="G10" s="8">
        <f>'Circle wise Q4'!G10+'Circle wise Q3'!G10+'Circle wise Q2'!G10+'Circle wise Q1'!G10</f>
        <v>24754</v>
      </c>
      <c r="H10" s="8">
        <f>'Circle wise Q4'!H10+'Circle wise Q3'!H10+'Circle wise Q2'!H10+'Circle wise Q1'!H10</f>
        <v>1818</v>
      </c>
      <c r="I10" s="8">
        <f>'Circle wise Q4'!I10+'Circle wise Q3'!I10+'Circle wise Q2'!I10+'Circle wise Q1'!I10</f>
        <v>1131790</v>
      </c>
      <c r="J10" s="8">
        <f>'Circle wise Q4'!J10+'Circle wise Q3'!J10+'Circle wise Q2'!J10+'Circle wise Q1'!J10</f>
        <v>47947720</v>
      </c>
      <c r="K10" s="8">
        <f>'Circle wise Q4'!K10+'Circle wise Q3'!K10+'Circle wise Q2'!K10+'Circle wise Q1'!K10</f>
        <v>4308532</v>
      </c>
      <c r="L10" s="9">
        <f t="shared" si="1"/>
        <v>11.637931034482758</v>
      </c>
      <c r="M10" s="9">
        <f t="shared" si="2"/>
        <v>213.39655172413794</v>
      </c>
      <c r="N10" s="45">
        <f t="shared" si="0"/>
        <v>99.83534216687953</v>
      </c>
      <c r="O10" s="67" t="s">
        <v>59</v>
      </c>
    </row>
    <row r="11" spans="2:15" s="67" customFormat="1" ht="24" customHeight="1">
      <c r="B11" s="26">
        <v>6</v>
      </c>
      <c r="C11" s="30" t="s">
        <v>20</v>
      </c>
      <c r="D11" s="8">
        <f>'Circle wise Q4'!D11</f>
        <v>18</v>
      </c>
      <c r="E11" s="8">
        <f>'Circle wise Q4'!E11</f>
        <v>437</v>
      </c>
      <c r="F11" s="8">
        <f>'Circle wise Q4'!F11+'Circle wise Q3'!F11+'Circle wise Q2'!F11+'Circle wise Q1'!F11</f>
        <v>430</v>
      </c>
      <c r="G11" s="8">
        <f>'Circle wise Q4'!G11+'Circle wise Q3'!G11+'Circle wise Q2'!G11+'Circle wise Q1'!G11</f>
        <v>8354</v>
      </c>
      <c r="H11" s="8">
        <f>'Circle wise Q4'!H11+'Circle wise Q3'!H11+'Circle wise Q2'!H11+'Circle wise Q1'!H11</f>
        <v>927</v>
      </c>
      <c r="I11" s="8">
        <f>'Circle wise Q4'!I11+'Circle wise Q3'!I11+'Circle wise Q2'!I11+'Circle wise Q1'!I11</f>
        <v>67801</v>
      </c>
      <c r="J11" s="8">
        <f>'Circle wise Q4'!J11+'Circle wise Q3'!J11+'Circle wise Q2'!J11+'Circle wise Q1'!J11</f>
        <v>2181812</v>
      </c>
      <c r="K11" s="8">
        <f>'Circle wise Q4'!K11+'Circle wise Q3'!K11+'Circle wise Q2'!K11+'Circle wise Q1'!K11</f>
        <v>178382</v>
      </c>
      <c r="L11" s="9">
        <f t="shared" si="1"/>
        <v>23.88888888888889</v>
      </c>
      <c r="M11" s="9">
        <f t="shared" si="2"/>
        <v>464.1111111111111</v>
      </c>
      <c r="N11" s="45">
        <f t="shared" si="0"/>
        <v>99.64188957475994</v>
      </c>
      <c r="O11" s="67" t="s">
        <v>59</v>
      </c>
    </row>
    <row r="12" spans="2:15" s="67" customFormat="1" ht="24" customHeight="1">
      <c r="B12" s="25">
        <v>7</v>
      </c>
      <c r="C12" s="30" t="s">
        <v>21</v>
      </c>
      <c r="D12" s="8">
        <f>'Circle wise Q4'!D12</f>
        <v>22</v>
      </c>
      <c r="E12" s="8">
        <f>'Circle wise Q4'!E12</f>
        <v>1497</v>
      </c>
      <c r="F12" s="8">
        <f>'Circle wise Q4'!F12+'Circle wise Q3'!F12+'Circle wise Q2'!F12+'Circle wise Q1'!F12</f>
        <v>279</v>
      </c>
      <c r="G12" s="8">
        <f>'Circle wise Q4'!G12+'Circle wise Q3'!G12+'Circle wise Q2'!G12+'Circle wise Q1'!G12</f>
        <v>7727</v>
      </c>
      <c r="H12" s="8">
        <f>'Circle wise Q4'!H12+'Circle wise Q3'!H12+'Circle wise Q2'!H12+'Circle wise Q1'!H12</f>
        <v>918</v>
      </c>
      <c r="I12" s="8">
        <f>'Circle wise Q4'!I12+'Circle wise Q3'!I12+'Circle wise Q2'!I12+'Circle wise Q1'!I12</f>
        <v>201212</v>
      </c>
      <c r="J12" s="8">
        <f>'Circle wise Q4'!J12+'Circle wise Q3'!J12+'Circle wise Q2'!J12+'Circle wise Q1'!J12</f>
        <v>6984400</v>
      </c>
      <c r="K12" s="8">
        <f>'Circle wise Q4'!K12+'Circle wise Q3'!K12+'Circle wise Q2'!K12+'Circle wise Q1'!K12</f>
        <v>575166</v>
      </c>
      <c r="L12" s="9">
        <f t="shared" si="1"/>
        <v>12.681818181818182</v>
      </c>
      <c r="M12" s="9">
        <f t="shared" si="2"/>
        <v>351.22727272727275</v>
      </c>
      <c r="N12" s="45">
        <f t="shared" si="0"/>
        <v>99.72899130190797</v>
      </c>
      <c r="O12" s="67" t="s">
        <v>59</v>
      </c>
    </row>
    <row r="13" spans="2:15" s="67" customFormat="1" ht="24" customHeight="1">
      <c r="B13" s="26">
        <v>8</v>
      </c>
      <c r="C13" s="30" t="s">
        <v>22</v>
      </c>
      <c r="D13" s="8">
        <f>'Circle wise Q4'!D13</f>
        <v>80</v>
      </c>
      <c r="E13" s="8">
        <f>'Circle wise Q4'!E13</f>
        <v>14571</v>
      </c>
      <c r="F13" s="8">
        <f>'Circle wise Q4'!F13+'Circle wise Q3'!F13+'Circle wise Q2'!F13+'Circle wise Q1'!F13</f>
        <v>2527</v>
      </c>
      <c r="G13" s="8">
        <f>'Circle wise Q4'!G13+'Circle wise Q3'!G13+'Circle wise Q2'!G13+'Circle wise Q1'!G13</f>
        <v>139267</v>
      </c>
      <c r="H13" s="8">
        <f>'Circle wise Q4'!H13+'Circle wise Q3'!H13+'Circle wise Q2'!H13+'Circle wise Q1'!H13</f>
        <v>3979</v>
      </c>
      <c r="I13" s="8">
        <f>'Circle wise Q4'!I13+'Circle wise Q3'!I13+'Circle wise Q2'!I13+'Circle wise Q1'!I13</f>
        <v>6163904</v>
      </c>
      <c r="J13" s="8">
        <f>'Circle wise Q4'!J13+'Circle wise Q3'!J13+'Circle wise Q2'!J13+'Circle wise Q1'!J13</f>
        <v>298327880</v>
      </c>
      <c r="K13" s="8">
        <f>'Circle wise Q4'!K13+'Circle wise Q3'!K13+'Circle wise Q2'!K13+'Circle wise Q1'!K13</f>
        <v>11715288</v>
      </c>
      <c r="L13" s="9">
        <f t="shared" si="1"/>
        <v>31.5875</v>
      </c>
      <c r="M13" s="9">
        <f t="shared" si="2"/>
        <v>1740.8375</v>
      </c>
      <c r="N13" s="45">
        <f t="shared" si="0"/>
        <v>98.6567611882716</v>
      </c>
      <c r="O13" s="67" t="s">
        <v>59</v>
      </c>
    </row>
    <row r="14" spans="2:15" s="67" customFormat="1" ht="24" customHeight="1">
      <c r="B14" s="25">
        <v>9</v>
      </c>
      <c r="C14" s="30" t="s">
        <v>23</v>
      </c>
      <c r="D14" s="8">
        <f>'Circle wise Q4'!D14</f>
        <v>4</v>
      </c>
      <c r="E14" s="8">
        <f>'Circle wise Q4'!E14</f>
        <v>102</v>
      </c>
      <c r="F14" s="8">
        <f>'Circle wise Q4'!F14+'Circle wise Q3'!F14+'Circle wise Q2'!F14+'Circle wise Q1'!F14</f>
        <v>67</v>
      </c>
      <c r="G14" s="8">
        <f>'Circle wise Q4'!G14+'Circle wise Q3'!G14+'Circle wise Q2'!G14+'Circle wise Q1'!G14</f>
        <v>2216</v>
      </c>
      <c r="H14" s="8">
        <f>'Circle wise Q4'!H14+'Circle wise Q3'!H14+'Circle wise Q2'!H14+'Circle wise Q1'!H14</f>
        <v>99</v>
      </c>
      <c r="I14" s="8">
        <f>'Circle wise Q4'!I14+'Circle wise Q3'!I14+'Circle wise Q2'!I14+'Circle wise Q1'!I14</f>
        <v>3421</v>
      </c>
      <c r="J14" s="8">
        <f>'Circle wise Q4'!J14+'Circle wise Q3'!J14+'Circle wise Q2'!J14+'Circle wise Q1'!J14</f>
        <v>121480</v>
      </c>
      <c r="K14" s="8">
        <f>'Circle wise Q4'!K14+'Circle wise Q3'!K14+'Circle wise Q2'!K14+'Circle wise Q1'!K14</f>
        <v>6445</v>
      </c>
      <c r="L14" s="9">
        <f t="shared" si="1"/>
        <v>16.75</v>
      </c>
      <c r="M14" s="9">
        <f t="shared" si="2"/>
        <v>554</v>
      </c>
      <c r="N14" s="45">
        <f t="shared" si="0"/>
        <v>99.57253086419753</v>
      </c>
      <c r="O14" s="67" t="s">
        <v>59</v>
      </c>
    </row>
    <row r="15" spans="2:15" s="67" customFormat="1" ht="24" customHeight="1">
      <c r="B15" s="26">
        <v>10</v>
      </c>
      <c r="C15" s="30" t="s">
        <v>24</v>
      </c>
      <c r="D15" s="8">
        <f>'Circle wise Q4'!D15</f>
        <v>38</v>
      </c>
      <c r="E15" s="8">
        <f>'Circle wise Q4'!E15</f>
        <v>8304</v>
      </c>
      <c r="F15" s="8">
        <f>'Circle wise Q4'!F15+'Circle wise Q3'!F15+'Circle wise Q2'!F15+'Circle wise Q1'!F15</f>
        <v>973</v>
      </c>
      <c r="G15" s="8">
        <f>'Circle wise Q4'!G15+'Circle wise Q3'!G15+'Circle wise Q2'!G15+'Circle wise Q1'!G15</f>
        <v>22104</v>
      </c>
      <c r="H15" s="8">
        <f>'Circle wise Q4'!H15+'Circle wise Q3'!H15+'Circle wise Q2'!H15+'Circle wise Q1'!H15</f>
        <v>1954</v>
      </c>
      <c r="I15" s="8">
        <f>'Circle wise Q4'!I15+'Circle wise Q3'!I15+'Circle wise Q2'!I15+'Circle wise Q1'!I15</f>
        <v>3227066</v>
      </c>
      <c r="J15" s="8">
        <f>'Circle wise Q4'!J15+'Circle wise Q3'!J15+'Circle wise Q2'!J15+'Circle wise Q1'!J15</f>
        <v>117279233</v>
      </c>
      <c r="K15" s="8">
        <f>'Circle wise Q4'!K15+'Circle wise Q3'!K15+'Circle wise Q2'!K15+'Circle wise Q1'!K15</f>
        <v>9546958</v>
      </c>
      <c r="L15" s="9">
        <f t="shared" si="1"/>
        <v>25.605263157894736</v>
      </c>
      <c r="M15" s="9">
        <f t="shared" si="2"/>
        <v>581.6842105263158</v>
      </c>
      <c r="N15" s="45">
        <f t="shared" si="0"/>
        <v>99.55116959064327</v>
      </c>
      <c r="O15" s="67" t="s">
        <v>59</v>
      </c>
    </row>
    <row r="16" spans="2:15" s="70" customFormat="1" ht="24" customHeight="1">
      <c r="B16" s="25">
        <v>11</v>
      </c>
      <c r="C16" s="30" t="s">
        <v>25</v>
      </c>
      <c r="D16" s="8">
        <f>'Circle wise Q4'!D16</f>
        <v>5</v>
      </c>
      <c r="E16" s="8">
        <f>'Circle wise Q4'!E16</f>
        <v>265</v>
      </c>
      <c r="F16" s="8">
        <f>'Circle wise Q4'!F16+'Circle wise Q3'!F16+'Circle wise Q2'!F16+'Circle wise Q1'!F16</f>
        <v>87</v>
      </c>
      <c r="G16" s="8">
        <f>'Circle wise Q4'!G16+'Circle wise Q3'!G16+'Circle wise Q2'!G16+'Circle wise Q1'!G16</f>
        <v>2738</v>
      </c>
      <c r="H16" s="8">
        <f>'Circle wise Q4'!H16+'Circle wise Q3'!H16+'Circle wise Q2'!H16+'Circle wise Q1'!H16</f>
        <v>205</v>
      </c>
      <c r="I16" s="8">
        <f>'Circle wise Q4'!I16+'Circle wise Q3'!I16+'Circle wise Q2'!I16+'Circle wise Q1'!I16</f>
        <v>32154</v>
      </c>
      <c r="J16" s="8">
        <f>'Circle wise Q4'!J16+'Circle wise Q3'!J16+'Circle wise Q2'!J16+'Circle wise Q1'!J16</f>
        <v>1405026</v>
      </c>
      <c r="K16" s="8">
        <f>'Circle wise Q4'!K16+'Circle wise Q3'!K16+'Circle wise Q2'!K16+'Circle wise Q1'!K16</f>
        <v>105334</v>
      </c>
      <c r="L16" s="9">
        <f t="shared" si="1"/>
        <v>17.4</v>
      </c>
      <c r="M16" s="41">
        <f t="shared" si="2"/>
        <v>547.6</v>
      </c>
      <c r="N16" s="69">
        <f t="shared" si="0"/>
        <v>99.57746913580246</v>
      </c>
      <c r="O16" s="70" t="s">
        <v>59</v>
      </c>
    </row>
    <row r="17" spans="2:15" s="55" customFormat="1" ht="24" customHeight="1">
      <c r="B17" s="50">
        <v>12</v>
      </c>
      <c r="C17" s="58" t="s">
        <v>26</v>
      </c>
      <c r="D17" s="8">
        <f>'Circle wise Q4'!D17</f>
        <v>25</v>
      </c>
      <c r="E17" s="52">
        <f>'Circle wise Q4'!E17</f>
        <v>3455</v>
      </c>
      <c r="F17" s="52">
        <f>'Circle wise Q4'!F17+'Circle wise Q3'!F17+'Circle wise Q2'!F17+'Circle wise Q1'!F17</f>
        <v>1550</v>
      </c>
      <c r="G17" s="52">
        <f>'Circle wise Q4'!G17+'Circle wise Q3'!G17+'Circle wise Q2'!G17+'Circle wise Q1'!G17</f>
        <v>28650</v>
      </c>
      <c r="H17" s="52">
        <f>'Circle wise Q4'!H17+'Circle wise Q3'!H17+'Circle wise Q2'!H17+'Circle wise Q1'!H17</f>
        <v>4609</v>
      </c>
      <c r="I17" s="52">
        <f>'Circle wise Q4'!I17+'Circle wise Q3'!I17+'Circle wise Q2'!I17+'Circle wise Q1'!I17</f>
        <v>2397092</v>
      </c>
      <c r="J17" s="52">
        <f>'Circle wise Q4'!J17+'Circle wise Q3'!J17+'Circle wise Q2'!J17+'Circle wise Q1'!J17</f>
        <v>55830368</v>
      </c>
      <c r="K17" s="52">
        <f>'Circle wise Q4'!K17+'Circle wise Q3'!K17+'Circle wise Q2'!K17+'Circle wise Q1'!K17</f>
        <v>8298446</v>
      </c>
      <c r="L17" s="53">
        <f>F17/D17</f>
        <v>62</v>
      </c>
      <c r="M17" s="53">
        <f t="shared" si="2"/>
        <v>1146</v>
      </c>
      <c r="N17" s="54">
        <f t="shared" si="0"/>
        <v>99.11574074074075</v>
      </c>
      <c r="O17" s="55" t="s">
        <v>59</v>
      </c>
    </row>
    <row r="18" spans="2:15" s="60" customFormat="1" ht="24" customHeight="1">
      <c r="B18" s="57">
        <v>13</v>
      </c>
      <c r="C18" s="58" t="s">
        <v>27</v>
      </c>
      <c r="D18" s="8">
        <f>'Circle wise Q4'!D18</f>
        <v>31</v>
      </c>
      <c r="E18" s="52">
        <f>'Circle wise Q4'!E18</f>
        <v>1812</v>
      </c>
      <c r="F18" s="52">
        <f>'Circle wise Q4'!F18+'Circle wise Q3'!F18+'Circle wise Q2'!F18+'Circle wise Q1'!F18</f>
        <v>2996</v>
      </c>
      <c r="G18" s="52">
        <f>'Circle wise Q4'!G18+'Circle wise Q3'!G18+'Circle wise Q2'!G18+'Circle wise Q1'!G18</f>
        <v>63508</v>
      </c>
      <c r="H18" s="52">
        <f>'Circle wise Q4'!H18+'Circle wise Q3'!H18+'Circle wise Q2'!H18+'Circle wise Q1'!H18</f>
        <v>4897</v>
      </c>
      <c r="I18" s="52">
        <f>'Circle wise Q4'!I18+'Circle wise Q3'!I18+'Circle wise Q2'!I18+'Circle wise Q1'!I18</f>
        <v>4414357</v>
      </c>
      <c r="J18" s="52">
        <f>'Circle wise Q4'!J18+'Circle wise Q3'!J18+'Circle wise Q2'!J18+'Circle wise Q1'!J18</f>
        <v>162580331</v>
      </c>
      <c r="K18" s="52">
        <f>'Circle wise Q4'!K18+'Circle wise Q3'!K18+'Circle wise Q2'!K18+'Circle wise Q1'!K18</f>
        <v>11931084</v>
      </c>
      <c r="L18" s="53">
        <f t="shared" si="1"/>
        <v>96.64516129032258</v>
      </c>
      <c r="M18" s="62">
        <f t="shared" si="2"/>
        <v>2048.6451612903224</v>
      </c>
      <c r="N18" s="63">
        <f t="shared" si="0"/>
        <v>98.41925527678215</v>
      </c>
      <c r="O18" s="60" t="s">
        <v>59</v>
      </c>
    </row>
    <row r="19" spans="2:15" s="55" customFormat="1" ht="24" customHeight="1">
      <c r="B19" s="50">
        <v>14</v>
      </c>
      <c r="C19" s="51" t="s">
        <v>28</v>
      </c>
      <c r="D19" s="8">
        <f>'Circle wise Q4'!D19</f>
        <v>7</v>
      </c>
      <c r="E19" s="52">
        <f>'Circle wise Q4'!E19</f>
        <v>540</v>
      </c>
      <c r="F19" s="52">
        <f>'Circle wise Q4'!F19+'Circle wise Q3'!F19+'Circle wise Q2'!F19+'Circle wise Q1'!F19</f>
        <v>1287</v>
      </c>
      <c r="G19" s="52">
        <f>'Circle wise Q4'!G19+'Circle wise Q3'!G19+'Circle wise Q2'!G19+'Circle wise Q1'!G19</f>
        <v>35154</v>
      </c>
      <c r="H19" s="52">
        <f>'Circle wise Q4'!H19+'Circle wise Q3'!H19+'Circle wise Q2'!H19+'Circle wise Q1'!H19</f>
        <v>2895</v>
      </c>
      <c r="I19" s="52">
        <f>'Circle wise Q4'!I19+'Circle wise Q3'!I19+'Circle wise Q2'!I19+'Circle wise Q1'!I19</f>
        <v>521741</v>
      </c>
      <c r="J19" s="52">
        <f>'Circle wise Q4'!J19+'Circle wise Q3'!J19+'Circle wise Q2'!J19+'Circle wise Q1'!J19</f>
        <v>20781510</v>
      </c>
      <c r="K19" s="52">
        <f>'Circle wise Q4'!K19+'Circle wise Q3'!K19+'Circle wise Q2'!K19+'Circle wise Q1'!K19</f>
        <v>1656367</v>
      </c>
      <c r="L19" s="53">
        <f t="shared" si="1"/>
        <v>183.85714285714286</v>
      </c>
      <c r="M19" s="53">
        <f t="shared" si="2"/>
        <v>5022</v>
      </c>
      <c r="N19" s="54">
        <f t="shared" si="0"/>
        <v>96.125</v>
      </c>
      <c r="O19" s="55" t="s">
        <v>59</v>
      </c>
    </row>
    <row r="20" spans="2:15" s="55" customFormat="1" ht="24" customHeight="1">
      <c r="B20" s="57">
        <v>15</v>
      </c>
      <c r="C20" s="58" t="s">
        <v>29</v>
      </c>
      <c r="D20" s="8">
        <f>'Circle wise Q4'!D20</f>
        <v>20</v>
      </c>
      <c r="E20" s="52">
        <f>'Circle wise Q4'!E20</f>
        <v>815</v>
      </c>
      <c r="F20" s="52">
        <f>'Circle wise Q4'!F20+'Circle wise Q3'!F20+'Circle wise Q2'!F20+'Circle wise Q1'!F20</f>
        <v>400</v>
      </c>
      <c r="G20" s="52">
        <f>'Circle wise Q4'!G20+'Circle wise Q3'!G20+'Circle wise Q2'!G20+'Circle wise Q1'!G20</f>
        <v>12728</v>
      </c>
      <c r="H20" s="52">
        <f>'Circle wise Q4'!H20+'Circle wise Q3'!H20+'Circle wise Q2'!H20+'Circle wise Q1'!H20</f>
        <v>997</v>
      </c>
      <c r="I20" s="52">
        <f>'Circle wise Q4'!I20+'Circle wise Q3'!I20+'Circle wise Q2'!I20+'Circle wise Q1'!I20</f>
        <v>156930</v>
      </c>
      <c r="J20" s="52">
        <f>'Circle wise Q4'!J20+'Circle wise Q3'!J20+'Circle wise Q2'!J20+'Circle wise Q1'!J20</f>
        <v>5714202</v>
      </c>
      <c r="K20" s="52">
        <f>'Circle wise Q4'!K20+'Circle wise Q3'!K20+'Circle wise Q2'!K20+'Circle wise Q1'!K20</f>
        <v>510971</v>
      </c>
      <c r="L20" s="53">
        <f>F20/D20</f>
        <v>20</v>
      </c>
      <c r="M20" s="53">
        <f>G20/D20</f>
        <v>636.4</v>
      </c>
      <c r="N20" s="54">
        <f t="shared" si="0"/>
        <v>99.50895061728396</v>
      </c>
      <c r="O20" s="60" t="s">
        <v>59</v>
      </c>
    </row>
    <row r="21" spans="2:14" ht="24" customHeight="1">
      <c r="B21" s="178" t="s">
        <v>30</v>
      </c>
      <c r="C21" s="179"/>
      <c r="D21" s="164">
        <f>'Circle wise Q4'!D21</f>
        <v>615</v>
      </c>
      <c r="E21" s="164">
        <f>'Circle wise Q4'!E21</f>
        <v>47604</v>
      </c>
      <c r="F21" s="164">
        <f>'Circle wise Q4'!F21+'Circle wise Q3'!F21+'Circle wise Q2'!F21+'Circle wise Q1'!F21</f>
        <v>19065</v>
      </c>
      <c r="G21" s="164">
        <f>'Circle wise Q4'!G21+'Circle wise Q3'!G21+'Circle wise Q2'!G21+'Circle wise Q1'!G21</f>
        <v>735151</v>
      </c>
      <c r="H21" s="164">
        <f>'Circle wise Q4'!H21+'Circle wise Q3'!H21+'Circle wise Q2'!H21+'Circle wise Q1'!H21</f>
        <v>34264</v>
      </c>
      <c r="I21" s="164">
        <f>'Circle wise Q4'!I21+'Circle wise Q3'!I21+'Circle wise Q2'!I21+'Circle wise Q1'!I21</f>
        <v>49391048</v>
      </c>
      <c r="J21" s="164">
        <f>'Circle wise Q4'!J21+'Circle wise Q3'!J21+'Circle wise Q2'!J21+'Circle wise Q1'!J21</f>
        <v>2395854924</v>
      </c>
      <c r="K21" s="164">
        <f>'Circle wise Q4'!K21+'Circle wise Q3'!K21+'Circle wise Q2'!K21+'Circle wise Q1'!K21</f>
        <v>69085088</v>
      </c>
      <c r="L21" s="46">
        <f>F21/D21</f>
        <v>31</v>
      </c>
      <c r="M21" s="46">
        <f>G21/D21</f>
        <v>1195.3674796747966</v>
      </c>
      <c r="N21" s="36">
        <f>(1-((M21)/(24*90*60)))*100</f>
        <v>99.07764854963365</v>
      </c>
    </row>
    <row r="23" spans="2:9" ht="15.75">
      <c r="B23" s="169" t="s">
        <v>120</v>
      </c>
      <c r="C23" s="169"/>
      <c r="D23" s="169"/>
      <c r="E23" s="169"/>
      <c r="F23" s="169"/>
      <c r="G23" s="169"/>
      <c r="H23" s="169"/>
      <c r="I23" s="169"/>
    </row>
    <row r="24" ht="15">
      <c r="J24" s="47">
        <f>5045/589</f>
        <v>8.565365025466892</v>
      </c>
    </row>
    <row r="25" spans="2:7" ht="15">
      <c r="B25" s="11" t="s">
        <v>31</v>
      </c>
      <c r="G25" s="11" t="s">
        <v>32</v>
      </c>
    </row>
    <row r="27" spans="2:9" ht="15">
      <c r="B27" s="12" t="s">
        <v>33</v>
      </c>
      <c r="C27" s="12"/>
      <c r="D27" s="73" t="s">
        <v>34</v>
      </c>
      <c r="E27" s="13">
        <f>I21/E21</f>
        <v>1037.5398705991092</v>
      </c>
      <c r="F27" s="14"/>
      <c r="G27" s="170" t="s">
        <v>35</v>
      </c>
      <c r="H27" s="170"/>
      <c r="I27" s="170"/>
    </row>
    <row r="28" spans="2:10" ht="15">
      <c r="B28" s="12"/>
      <c r="C28" s="12"/>
      <c r="D28" s="74"/>
      <c r="E28" s="13"/>
      <c r="F28" s="17"/>
      <c r="G28" s="18" t="s">
        <v>36</v>
      </c>
      <c r="H28" s="64" t="s">
        <v>37</v>
      </c>
      <c r="I28" s="19">
        <f>F21/D21</f>
        <v>31</v>
      </c>
      <c r="J28" s="11" t="s">
        <v>38</v>
      </c>
    </row>
    <row r="29" spans="2:9" ht="15">
      <c r="B29" s="12" t="s">
        <v>39</v>
      </c>
      <c r="C29" s="12"/>
      <c r="D29" s="74" t="s">
        <v>34</v>
      </c>
      <c r="E29" s="13">
        <f>J21/E21</f>
        <v>50328.85732291404</v>
      </c>
      <c r="F29" s="17" t="s">
        <v>40</v>
      </c>
      <c r="G29" s="18"/>
      <c r="H29" s="64"/>
      <c r="I29" s="20"/>
    </row>
    <row r="30" spans="2:10" ht="15">
      <c r="B30" s="12"/>
      <c r="C30" s="12"/>
      <c r="D30" s="74"/>
      <c r="E30" s="13"/>
      <c r="F30" s="17"/>
      <c r="G30" s="18" t="s">
        <v>41</v>
      </c>
      <c r="H30" s="64" t="s">
        <v>42</v>
      </c>
      <c r="I30" s="19">
        <f>G21/D21</f>
        <v>1195.3674796747966</v>
      </c>
      <c r="J30" s="17" t="s">
        <v>43</v>
      </c>
    </row>
    <row r="31" spans="2:9" ht="15">
      <c r="B31" s="12" t="s">
        <v>44</v>
      </c>
      <c r="C31" s="12"/>
      <c r="D31" s="74" t="s">
        <v>34</v>
      </c>
      <c r="E31" s="13">
        <f>K21/E21</f>
        <v>1451.2454415595328</v>
      </c>
      <c r="F31" s="17"/>
      <c r="G31" s="18"/>
      <c r="H31" s="18"/>
      <c r="I31" s="20"/>
    </row>
    <row r="32" spans="5:9" ht="52.5" customHeight="1">
      <c r="E32" s="17"/>
      <c r="F32" s="15"/>
      <c r="G32" s="21" t="s">
        <v>45</v>
      </c>
      <c r="H32" s="22" t="s">
        <v>46</v>
      </c>
      <c r="I32" s="23">
        <f>(1-(I30/(24*90*60)))*100</f>
        <v>99.07764854963365</v>
      </c>
    </row>
    <row r="34" spans="2:14" s="2" customFormat="1" ht="51" customHeight="1">
      <c r="B34" s="171" t="s">
        <v>65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7" spans="2:13" ht="23.25">
      <c r="B37" s="173" t="s">
        <v>120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" t="s">
        <v>51</v>
      </c>
    </row>
    <row r="38" spans="2:14" ht="24" customHeight="1">
      <c r="B38" s="180" t="s">
        <v>48</v>
      </c>
      <c r="C38" s="181"/>
      <c r="D38" s="182"/>
      <c r="I38" s="2"/>
      <c r="L38" s="177" t="s">
        <v>1</v>
      </c>
      <c r="M38" s="177"/>
      <c r="N38" s="177"/>
    </row>
    <row r="39" spans="2:14" ht="88.5" customHeight="1">
      <c r="B39" s="3" t="s">
        <v>2</v>
      </c>
      <c r="C39" s="4" t="s">
        <v>3</v>
      </c>
      <c r="D39" s="71" t="s">
        <v>4</v>
      </c>
      <c r="E39" s="6" t="s">
        <v>5</v>
      </c>
      <c r="F39" s="6" t="s">
        <v>6</v>
      </c>
      <c r="G39" s="6" t="s">
        <v>7</v>
      </c>
      <c r="H39" s="6" t="s">
        <v>8</v>
      </c>
      <c r="I39" s="6" t="s">
        <v>9</v>
      </c>
      <c r="J39" s="6" t="s">
        <v>10</v>
      </c>
      <c r="K39" s="6" t="s">
        <v>11</v>
      </c>
      <c r="L39" s="7" t="s">
        <v>12</v>
      </c>
      <c r="M39" s="7" t="s">
        <v>13</v>
      </c>
      <c r="N39" s="7" t="s">
        <v>14</v>
      </c>
    </row>
    <row r="40" spans="2:14" ht="15">
      <c r="B40" s="3">
        <v>1</v>
      </c>
      <c r="C40" s="4">
        <v>2</v>
      </c>
      <c r="D40" s="71">
        <v>3</v>
      </c>
      <c r="E40" s="4">
        <v>4</v>
      </c>
      <c r="F40" s="5">
        <v>5</v>
      </c>
      <c r="G40" s="4">
        <v>6</v>
      </c>
      <c r="H40" s="5">
        <v>7</v>
      </c>
      <c r="I40" s="4">
        <v>8</v>
      </c>
      <c r="J40" s="5">
        <v>9</v>
      </c>
      <c r="K40" s="4">
        <v>10</v>
      </c>
      <c r="L40" s="5">
        <v>11</v>
      </c>
      <c r="M40" s="4">
        <v>12</v>
      </c>
      <c r="N40" s="6">
        <v>13</v>
      </c>
    </row>
    <row r="41" spans="2:15" s="55" customFormat="1" ht="21.75" customHeight="1">
      <c r="B41" s="57">
        <v>1</v>
      </c>
      <c r="C41" s="58" t="s">
        <v>15</v>
      </c>
      <c r="D41" s="8">
        <f>'Circle wise Q4'!D41</f>
        <v>0</v>
      </c>
      <c r="E41" s="52">
        <f>'Circle wise Q4'!E41</f>
        <v>0</v>
      </c>
      <c r="F41" s="52">
        <f>'Circle wise Q4'!F41+'Circle wise Q3'!F41+'Circle wise Q2'!F41+'Circle wise Q1'!F41</f>
        <v>0</v>
      </c>
      <c r="G41" s="52">
        <f>'Circle wise Q4'!G41+'Circle wise Q3'!G41+'Circle wise Q2'!G41+'Circle wise Q1'!G41</f>
        <v>0</v>
      </c>
      <c r="H41" s="52">
        <f>'Circle wise Q4'!H41+'Circle wise Q3'!H41+'Circle wise Q2'!H41+'Circle wise Q1'!H41</f>
        <v>0</v>
      </c>
      <c r="I41" s="52">
        <f>'Circle wise Q4'!I41+'Circle wise Q3'!I41+'Circle wise Q2'!I41+'Circle wise Q1'!I41</f>
        <v>0</v>
      </c>
      <c r="J41" s="52">
        <f>'Circle wise Q4'!J41+'Circle wise Q3'!J41+'Circle wise Q2'!J41+'Circle wise Q1'!J41</f>
        <v>0</v>
      </c>
      <c r="K41" s="52">
        <f>'Circle wise Q4'!K41+'Circle wise Q3'!K41+'Circle wise Q2'!K41+'Circle wise Q1'!K41</f>
        <v>0</v>
      </c>
      <c r="L41" s="53">
        <v>0</v>
      </c>
      <c r="M41" s="53">
        <v>0</v>
      </c>
      <c r="N41" s="56"/>
      <c r="O41" s="55" t="s">
        <v>59</v>
      </c>
    </row>
    <row r="42" spans="2:15" s="55" customFormat="1" ht="21.75" customHeight="1">
      <c r="B42" s="50">
        <v>2</v>
      </c>
      <c r="C42" s="51" t="s">
        <v>16</v>
      </c>
      <c r="D42" s="8">
        <f>'Circle wise Q4'!D42</f>
        <v>21</v>
      </c>
      <c r="E42" s="52">
        <f>'Circle wise Q4'!E42</f>
        <v>1378</v>
      </c>
      <c r="F42" s="52">
        <f>'Circle wise Q4'!F42+'Circle wise Q3'!F42+'Circle wise Q2'!F42+'Circle wise Q1'!F42</f>
        <v>1692</v>
      </c>
      <c r="G42" s="52">
        <f>'Circle wise Q4'!G42+'Circle wise Q3'!G42+'Circle wise Q2'!G42+'Circle wise Q1'!G42</f>
        <v>67829</v>
      </c>
      <c r="H42" s="52">
        <f>'Circle wise Q4'!H42+'Circle wise Q3'!H42+'Circle wise Q2'!H42+'Circle wise Q1'!H42</f>
        <v>2487</v>
      </c>
      <c r="I42" s="52">
        <f>'Circle wise Q4'!I42+'Circle wise Q3'!I42+'Circle wise Q2'!I42+'Circle wise Q1'!I42</f>
        <v>1709512</v>
      </c>
      <c r="J42" s="52">
        <f>'Circle wise Q4'!J42+'Circle wise Q3'!J42+'Circle wise Q2'!J42+'Circle wise Q1'!J42</f>
        <v>61846192</v>
      </c>
      <c r="K42" s="52">
        <f>'Circle wise Q4'!K42+'Circle wise Q3'!K42+'Circle wise Q2'!K42+'Circle wise Q1'!K42</f>
        <v>4336672</v>
      </c>
      <c r="L42" s="53">
        <f>F42/D42</f>
        <v>80.57142857142857</v>
      </c>
      <c r="M42" s="53">
        <f aca="true" t="shared" si="3" ref="M42:M56">G42/D42</f>
        <v>3229.9523809523807</v>
      </c>
      <c r="N42" s="56">
        <f>(1-((M42)/(24*90*60)))*100</f>
        <v>97.50775279247502</v>
      </c>
      <c r="O42" s="55" t="s">
        <v>59</v>
      </c>
    </row>
    <row r="43" spans="2:15" s="55" customFormat="1" ht="21.75" customHeight="1">
      <c r="B43" s="57">
        <v>3</v>
      </c>
      <c r="C43" s="58" t="s">
        <v>17</v>
      </c>
      <c r="D43" s="8">
        <f>'Circle wise Q4'!D43</f>
        <v>34</v>
      </c>
      <c r="E43" s="52">
        <f>'Circle wise Q4'!E43</f>
        <v>2035</v>
      </c>
      <c r="F43" s="52">
        <f>'Circle wise Q4'!F43+'Circle wise Q3'!F43+'Circle wise Q2'!F43+'Circle wise Q1'!F43</f>
        <v>1825</v>
      </c>
      <c r="G43" s="52">
        <f>'Circle wise Q4'!G43+'Circle wise Q3'!G43+'Circle wise Q2'!G43+'Circle wise Q1'!G43</f>
        <v>58237</v>
      </c>
      <c r="H43" s="52">
        <f>'Circle wise Q4'!H43+'Circle wise Q3'!H43+'Circle wise Q2'!H43+'Circle wise Q1'!H43</f>
        <v>3273</v>
      </c>
      <c r="I43" s="52">
        <f>'Circle wise Q4'!I43+'Circle wise Q3'!I43+'Circle wise Q2'!I43+'Circle wise Q1'!I43</f>
        <v>3437287</v>
      </c>
      <c r="J43" s="52">
        <f>'Circle wise Q4'!J43+'Circle wise Q3'!J43+'Circle wise Q2'!J43+'Circle wise Q1'!J43</f>
        <v>111102943</v>
      </c>
      <c r="K43" s="52">
        <f>'Circle wise Q4'!K43+'Circle wise Q3'!K43+'Circle wise Q2'!K43+'Circle wise Q1'!K43</f>
        <v>10222498</v>
      </c>
      <c r="L43" s="53">
        <f aca="true" t="shared" si="4" ref="L43:L56">F43/D43</f>
        <v>53.6764705882353</v>
      </c>
      <c r="M43" s="53">
        <f t="shared" si="3"/>
        <v>1712.8529411764705</v>
      </c>
      <c r="N43" s="56">
        <f aca="true" t="shared" si="5" ref="N43:N56">(1-((M43)/(24*90*60)))*100</f>
        <v>98.6783542120552</v>
      </c>
      <c r="O43" s="55" t="s">
        <v>59</v>
      </c>
    </row>
    <row r="44" spans="2:15" s="67" customFormat="1" ht="21.75" customHeight="1">
      <c r="B44" s="26">
        <v>4</v>
      </c>
      <c r="C44" s="31" t="s">
        <v>18</v>
      </c>
      <c r="D44" s="8">
        <f>'Circle wise Q4'!D44</f>
        <v>5</v>
      </c>
      <c r="E44" s="8">
        <f>'Circle wise Q4'!E44</f>
        <v>596</v>
      </c>
      <c r="F44" s="8">
        <f>'Circle wise Q4'!F44+'Circle wise Q3'!F44+'Circle wise Q2'!F44+'Circle wise Q1'!F44</f>
        <v>116</v>
      </c>
      <c r="G44" s="8">
        <f>'Circle wise Q4'!G44+'Circle wise Q3'!G44+'Circle wise Q2'!G44+'Circle wise Q1'!G44</f>
        <v>13989</v>
      </c>
      <c r="H44" s="8">
        <f>'Circle wise Q4'!H44+'Circle wise Q3'!H44+'Circle wise Q2'!H44+'Circle wise Q1'!H44</f>
        <v>1257</v>
      </c>
      <c r="I44" s="8">
        <f>'Circle wise Q4'!I44+'Circle wise Q3'!I44+'Circle wise Q2'!I44+'Circle wise Q1'!I44</f>
        <v>30553</v>
      </c>
      <c r="J44" s="8">
        <f>'Circle wise Q4'!J44+'Circle wise Q3'!J44+'Circle wise Q2'!J44+'Circle wise Q1'!J44</f>
        <v>3688050</v>
      </c>
      <c r="K44" s="8">
        <f>'Circle wise Q4'!K44+'Circle wise Q3'!K44+'Circle wise Q2'!K44+'Circle wise Q1'!K44</f>
        <v>605103</v>
      </c>
      <c r="L44" s="9">
        <f t="shared" si="4"/>
        <v>23.2</v>
      </c>
      <c r="M44" s="9">
        <f t="shared" si="3"/>
        <v>2797.8</v>
      </c>
      <c r="N44" s="68">
        <f t="shared" si="5"/>
        <v>97.84120370370371</v>
      </c>
      <c r="O44" s="67" t="s">
        <v>59</v>
      </c>
    </row>
    <row r="45" spans="2:15" s="67" customFormat="1" ht="21.75" customHeight="1">
      <c r="B45" s="25">
        <v>5</v>
      </c>
      <c r="C45" s="30" t="s">
        <v>19</v>
      </c>
      <c r="D45" s="8">
        <f>'Circle wise Q4'!D45</f>
        <v>0</v>
      </c>
      <c r="E45" s="8">
        <f>'Circle wise Q4'!E45</f>
        <v>0</v>
      </c>
      <c r="F45" s="8">
        <f>'Circle wise Q4'!F45+'Circle wise Q3'!F45+'Circle wise Q2'!F45+'Circle wise Q1'!F45</f>
        <v>1780</v>
      </c>
      <c r="G45" s="8">
        <f>'Circle wise Q4'!G45+'Circle wise Q3'!G45+'Circle wise Q2'!G45+'Circle wise Q1'!G45</f>
        <v>73176</v>
      </c>
      <c r="H45" s="8">
        <f>'Circle wise Q4'!H45+'Circle wise Q3'!H45+'Circle wise Q2'!H45+'Circle wise Q1'!H45</f>
        <v>5105</v>
      </c>
      <c r="I45" s="8">
        <f>'Circle wise Q4'!I45+'Circle wise Q3'!I45+'Circle wise Q2'!I45+'Circle wise Q1'!I45</f>
        <v>18038144</v>
      </c>
      <c r="J45" s="8">
        <f>'Circle wise Q4'!J45+'Circle wise Q3'!J45+'Circle wise Q2'!J45+'Circle wise Q1'!J45</f>
        <v>739856666</v>
      </c>
      <c r="K45" s="8">
        <f>'Circle wise Q4'!K45+'Circle wise Q3'!K45+'Circle wise Q2'!K45+'Circle wise Q1'!K45</f>
        <v>54619665</v>
      </c>
      <c r="L45" s="9" t="e">
        <f>F45/D45</f>
        <v>#DIV/0!</v>
      </c>
      <c r="M45" s="9" t="e">
        <f>G45/D45</f>
        <v>#DIV/0!</v>
      </c>
      <c r="N45" s="68" t="e">
        <f t="shared" si="5"/>
        <v>#DIV/0!</v>
      </c>
      <c r="O45" s="67" t="s">
        <v>59</v>
      </c>
    </row>
    <row r="46" spans="2:15" s="67" customFormat="1" ht="21.75" customHeight="1">
      <c r="B46" s="26">
        <v>6</v>
      </c>
      <c r="C46" s="30" t="s">
        <v>20</v>
      </c>
      <c r="D46" s="8">
        <f>'Circle wise Q4'!D46</f>
        <v>22</v>
      </c>
      <c r="E46" s="8">
        <f>'Circle wise Q4'!E46</f>
        <v>1135</v>
      </c>
      <c r="F46" s="8">
        <f>'Circle wise Q4'!F46+'Circle wise Q3'!F46+'Circle wise Q2'!F46+'Circle wise Q1'!F46</f>
        <v>691</v>
      </c>
      <c r="G46" s="8">
        <f>'Circle wise Q4'!G46+'Circle wise Q3'!G46+'Circle wise Q2'!G46+'Circle wise Q1'!G46</f>
        <v>14036</v>
      </c>
      <c r="H46" s="8">
        <f>'Circle wise Q4'!H46+'Circle wise Q3'!H46+'Circle wise Q2'!H46+'Circle wise Q1'!H46</f>
        <v>1505</v>
      </c>
      <c r="I46" s="8">
        <f>'Circle wise Q4'!I46+'Circle wise Q3'!I46+'Circle wise Q2'!I46+'Circle wise Q1'!I46</f>
        <v>390938</v>
      </c>
      <c r="J46" s="8">
        <f>'Circle wise Q4'!J46+'Circle wise Q3'!J46+'Circle wise Q2'!J46+'Circle wise Q1'!J46</f>
        <v>11281931</v>
      </c>
      <c r="K46" s="8">
        <f>'Circle wise Q4'!K46+'Circle wise Q3'!K46+'Circle wise Q2'!K46+'Circle wise Q1'!K46</f>
        <v>1112602</v>
      </c>
      <c r="L46" s="9">
        <f t="shared" si="4"/>
        <v>31.40909090909091</v>
      </c>
      <c r="M46" s="9">
        <f t="shared" si="3"/>
        <v>638</v>
      </c>
      <c r="N46" s="68">
        <f t="shared" si="5"/>
        <v>99.50771604938271</v>
      </c>
      <c r="O46" s="67" t="s">
        <v>59</v>
      </c>
    </row>
    <row r="47" spans="2:15" s="67" customFormat="1" ht="21.75" customHeight="1">
      <c r="B47" s="25">
        <v>7</v>
      </c>
      <c r="C47" s="30" t="s">
        <v>21</v>
      </c>
      <c r="D47" s="8">
        <f>'Circle wise Q4'!D47</f>
        <v>18</v>
      </c>
      <c r="E47" s="8">
        <f>'Circle wise Q4'!E47</f>
        <v>792</v>
      </c>
      <c r="F47" s="8">
        <f>'Circle wise Q4'!F47+'Circle wise Q3'!F47+'Circle wise Q2'!F47+'Circle wise Q1'!F47</f>
        <v>600</v>
      </c>
      <c r="G47" s="8">
        <f>'Circle wise Q4'!G47+'Circle wise Q3'!G47+'Circle wise Q2'!G47+'Circle wise Q1'!G47</f>
        <v>19460</v>
      </c>
      <c r="H47" s="8">
        <f>'Circle wise Q4'!H47+'Circle wise Q3'!H47+'Circle wise Q2'!H47+'Circle wise Q1'!H47</f>
        <v>1532</v>
      </c>
      <c r="I47" s="8">
        <f>'Circle wise Q4'!I47+'Circle wise Q3'!I47+'Circle wise Q2'!I47+'Circle wise Q1'!I47</f>
        <v>283283</v>
      </c>
      <c r="J47" s="8">
        <f>'Circle wise Q4'!J47+'Circle wise Q3'!J47+'Circle wise Q2'!J47+'Circle wise Q1'!J47</f>
        <v>11985556</v>
      </c>
      <c r="K47" s="8">
        <f>'Circle wise Q4'!K47+'Circle wise Q3'!K47+'Circle wise Q2'!K47+'Circle wise Q1'!K47</f>
        <v>893493</v>
      </c>
      <c r="L47" s="9">
        <f t="shared" si="4"/>
        <v>33.333333333333336</v>
      </c>
      <c r="M47" s="9">
        <f t="shared" si="3"/>
        <v>1081.111111111111</v>
      </c>
      <c r="N47" s="68">
        <f t="shared" si="5"/>
        <v>99.16580932784636</v>
      </c>
      <c r="O47" s="67" t="s">
        <v>59</v>
      </c>
    </row>
    <row r="48" spans="2:15" s="67" customFormat="1" ht="21.75" customHeight="1">
      <c r="B48" s="26">
        <v>8</v>
      </c>
      <c r="C48" s="30" t="s">
        <v>22</v>
      </c>
      <c r="D48" s="8">
        <f>'Circle wise Q4'!D48</f>
        <v>0</v>
      </c>
      <c r="E48" s="8">
        <f>'Circle wise Q4'!E48</f>
        <v>0</v>
      </c>
      <c r="F48" s="8">
        <f>'Circle wise Q4'!F48+'Circle wise Q3'!F48+'Circle wise Q2'!F48+'Circle wise Q1'!F48</f>
        <v>0</v>
      </c>
      <c r="G48" s="8">
        <f>'Circle wise Q4'!G48+'Circle wise Q3'!G48+'Circle wise Q2'!G48+'Circle wise Q1'!G48</f>
        <v>0</v>
      </c>
      <c r="H48" s="8">
        <f>'Circle wise Q4'!H48+'Circle wise Q3'!H48+'Circle wise Q2'!H48+'Circle wise Q1'!H48</f>
        <v>0</v>
      </c>
      <c r="I48" s="8">
        <f>'Circle wise Q4'!I48+'Circle wise Q3'!I48+'Circle wise Q2'!I48+'Circle wise Q1'!I48</f>
        <v>0</v>
      </c>
      <c r="J48" s="8">
        <f>'Circle wise Q4'!J48+'Circle wise Q3'!J48+'Circle wise Q2'!J48+'Circle wise Q1'!J48</f>
        <v>0</v>
      </c>
      <c r="K48" s="8">
        <f>'Circle wise Q4'!K48+'Circle wise Q3'!K48+'Circle wise Q2'!K48+'Circle wise Q1'!K48</f>
        <v>0</v>
      </c>
      <c r="L48" s="9">
        <v>0</v>
      </c>
      <c r="M48" s="9">
        <v>0</v>
      </c>
      <c r="N48" s="68"/>
      <c r="O48" s="67" t="s">
        <v>59</v>
      </c>
    </row>
    <row r="49" spans="2:15" s="67" customFormat="1" ht="21.75" customHeight="1">
      <c r="B49" s="25">
        <v>9</v>
      </c>
      <c r="C49" s="30" t="s">
        <v>23</v>
      </c>
      <c r="D49" s="8">
        <f>'Circle wise Q4'!D49</f>
        <v>31</v>
      </c>
      <c r="E49" s="8">
        <f>'Circle wise Q4'!E49</f>
        <v>1448</v>
      </c>
      <c r="F49" s="8">
        <f>'Circle wise Q4'!F49+'Circle wise Q3'!F49+'Circle wise Q2'!F49+'Circle wise Q1'!F49</f>
        <v>2072</v>
      </c>
      <c r="G49" s="8">
        <f>'Circle wise Q4'!G49+'Circle wise Q3'!G49+'Circle wise Q2'!G49+'Circle wise Q1'!G49</f>
        <v>49836</v>
      </c>
      <c r="H49" s="8">
        <f>'Circle wise Q4'!H49+'Circle wise Q3'!H49+'Circle wise Q2'!H49+'Circle wise Q1'!H49</f>
        <v>4498</v>
      </c>
      <c r="I49" s="8">
        <f>'Circle wise Q4'!I49+'Circle wise Q3'!I49+'Circle wise Q2'!I49+'Circle wise Q1'!I49</f>
        <v>912863</v>
      </c>
      <c r="J49" s="8">
        <f>'Circle wise Q4'!J49+'Circle wise Q3'!J49+'Circle wise Q2'!J49+'Circle wise Q1'!J49</f>
        <v>41973403</v>
      </c>
      <c r="K49" s="8">
        <f>'Circle wise Q4'!K49+'Circle wise Q3'!K49+'Circle wise Q2'!K49+'Circle wise Q1'!K49</f>
        <v>2548010</v>
      </c>
      <c r="L49" s="9">
        <f t="shared" si="4"/>
        <v>66.83870967741936</v>
      </c>
      <c r="M49" s="9">
        <f t="shared" si="3"/>
        <v>1607.6129032258063</v>
      </c>
      <c r="N49" s="68">
        <f t="shared" si="5"/>
        <v>98.75955794504182</v>
      </c>
      <c r="O49" s="67" t="s">
        <v>59</v>
      </c>
    </row>
    <row r="50" spans="2:15" s="67" customFormat="1" ht="21.75" customHeight="1">
      <c r="B50" s="26">
        <v>10</v>
      </c>
      <c r="C50" s="30" t="s">
        <v>24</v>
      </c>
      <c r="D50" s="8">
        <f>'Circle wise Q4'!D50</f>
        <v>6</v>
      </c>
      <c r="E50" s="8">
        <f>'Circle wise Q4'!E50</f>
        <v>1443</v>
      </c>
      <c r="F50" s="8">
        <f>'Circle wise Q4'!F50+'Circle wise Q3'!F50+'Circle wise Q2'!F50+'Circle wise Q1'!F50</f>
        <v>343</v>
      </c>
      <c r="G50" s="8">
        <f>'Circle wise Q4'!G50+'Circle wise Q3'!G50+'Circle wise Q2'!G50+'Circle wise Q1'!G50</f>
        <v>8093</v>
      </c>
      <c r="H50" s="8">
        <f>'Circle wise Q4'!H50+'Circle wise Q3'!H50+'Circle wise Q2'!H50+'Circle wise Q1'!H50</f>
        <v>640</v>
      </c>
      <c r="I50" s="8">
        <f>'Circle wise Q4'!I50+'Circle wise Q3'!I50+'Circle wise Q2'!I50+'Circle wise Q1'!I50</f>
        <v>117863</v>
      </c>
      <c r="J50" s="8">
        <f>'Circle wise Q4'!J50+'Circle wise Q3'!J50+'Circle wise Q2'!J50+'Circle wise Q1'!J50</f>
        <v>4002645</v>
      </c>
      <c r="K50" s="8">
        <f>'Circle wise Q4'!K50+'Circle wise Q3'!K50+'Circle wise Q2'!K50+'Circle wise Q1'!K50</f>
        <v>320144</v>
      </c>
      <c r="L50" s="9">
        <f t="shared" si="4"/>
        <v>57.166666666666664</v>
      </c>
      <c r="M50" s="9">
        <f t="shared" si="3"/>
        <v>1348.8333333333333</v>
      </c>
      <c r="N50" s="68">
        <f t="shared" si="5"/>
        <v>98.95923353909465</v>
      </c>
      <c r="O50" s="67" t="s">
        <v>59</v>
      </c>
    </row>
    <row r="51" spans="2:15" s="67" customFormat="1" ht="21.75" customHeight="1">
      <c r="B51" s="25">
        <v>11</v>
      </c>
      <c r="C51" s="30" t="s">
        <v>25</v>
      </c>
      <c r="D51" s="8">
        <f>'Circle wise Q4'!D51</f>
        <v>20</v>
      </c>
      <c r="E51" s="8">
        <f>'Circle wise Q4'!E51</f>
        <v>1180</v>
      </c>
      <c r="F51" s="8">
        <f>'Circle wise Q4'!F51+'Circle wise Q3'!F51+'Circle wise Q2'!F51+'Circle wise Q1'!F51</f>
        <v>4884</v>
      </c>
      <c r="G51" s="8">
        <f>'Circle wise Q4'!G51+'Circle wise Q3'!G51+'Circle wise Q2'!G51+'Circle wise Q1'!G51</f>
        <v>144693</v>
      </c>
      <c r="H51" s="8">
        <f>'Circle wise Q4'!H51+'Circle wise Q3'!H51+'Circle wise Q2'!H51+'Circle wise Q1'!H51</f>
        <v>9208</v>
      </c>
      <c r="I51" s="8">
        <f>'Circle wise Q4'!I51+'Circle wise Q3'!I51+'Circle wise Q2'!I51+'Circle wise Q1'!I51</f>
        <v>9002446</v>
      </c>
      <c r="J51" s="8">
        <f>'Circle wise Q4'!J51+'Circle wise Q3'!J51+'Circle wise Q2'!J51+'Circle wise Q1'!J51</f>
        <v>494525007</v>
      </c>
      <c r="K51" s="8">
        <f>'Circle wise Q4'!K51+'Circle wise Q3'!K51+'Circle wise Q2'!K51+'Circle wise Q1'!K51</f>
        <v>23301441</v>
      </c>
      <c r="L51" s="9">
        <f t="shared" si="4"/>
        <v>244.2</v>
      </c>
      <c r="M51" s="9">
        <f t="shared" si="3"/>
        <v>7234.65</v>
      </c>
      <c r="N51" s="68">
        <f t="shared" si="5"/>
        <v>94.41770833333334</v>
      </c>
      <c r="O51" s="67" t="s">
        <v>59</v>
      </c>
    </row>
    <row r="52" spans="2:15" s="55" customFormat="1" ht="21.75" customHeight="1">
      <c r="B52" s="50">
        <v>12</v>
      </c>
      <c r="C52" s="58" t="s">
        <v>26</v>
      </c>
      <c r="D52" s="8">
        <f>'Circle wise Q4'!D52</f>
        <v>12</v>
      </c>
      <c r="E52" s="52">
        <f>'Circle wise Q4'!E52</f>
        <v>2460</v>
      </c>
      <c r="F52" s="52">
        <f>'Circle wise Q4'!F52+'Circle wise Q3'!F52+'Circle wise Q2'!F52+'Circle wise Q1'!F52</f>
        <v>2083</v>
      </c>
      <c r="G52" s="52">
        <f>'Circle wise Q4'!G52+'Circle wise Q3'!G52+'Circle wise Q2'!G52+'Circle wise Q1'!G52</f>
        <v>60390</v>
      </c>
      <c r="H52" s="52">
        <f>'Circle wise Q4'!H52+'Circle wise Q3'!H52+'Circle wise Q2'!H52+'Circle wise Q1'!H52</f>
        <v>3799</v>
      </c>
      <c r="I52" s="52">
        <f>'Circle wise Q4'!I52+'Circle wise Q3'!I52+'Circle wise Q2'!I52+'Circle wise Q1'!I52</f>
        <v>2068905</v>
      </c>
      <c r="J52" s="52">
        <f>'Circle wise Q4'!J52+'Circle wise Q3'!J52+'Circle wise Q2'!J52+'Circle wise Q1'!J52</f>
        <v>92195248</v>
      </c>
      <c r="K52" s="52">
        <f>'Circle wise Q4'!K52+'Circle wise Q3'!K52+'Circle wise Q2'!K52+'Circle wise Q1'!K52</f>
        <v>5393267</v>
      </c>
      <c r="L52" s="53">
        <f t="shared" si="4"/>
        <v>173.58333333333334</v>
      </c>
      <c r="M52" s="53">
        <f t="shared" si="3"/>
        <v>5032.5</v>
      </c>
      <c r="N52" s="56">
        <f t="shared" si="5"/>
        <v>96.11689814814814</v>
      </c>
      <c r="O52" s="55" t="s">
        <v>59</v>
      </c>
    </row>
    <row r="53" spans="2:15" s="55" customFormat="1" ht="21.75" customHeight="1">
      <c r="B53" s="57">
        <v>13</v>
      </c>
      <c r="C53" s="58" t="s">
        <v>27</v>
      </c>
      <c r="D53" s="8">
        <f>'Circle wise Q4'!D53</f>
        <v>28</v>
      </c>
      <c r="E53" s="52">
        <f>'Circle wise Q4'!E53</f>
        <v>1942</v>
      </c>
      <c r="F53" s="52">
        <f>'Circle wise Q4'!F53+'Circle wise Q3'!F53+'Circle wise Q2'!F53+'Circle wise Q1'!F53</f>
        <v>6261</v>
      </c>
      <c r="G53" s="52">
        <f>'Circle wise Q4'!G53+'Circle wise Q3'!G53+'Circle wise Q2'!G53+'Circle wise Q1'!G53</f>
        <v>171539</v>
      </c>
      <c r="H53" s="52">
        <f>'Circle wise Q4'!H53+'Circle wise Q3'!H53+'Circle wise Q2'!H53+'Circle wise Q1'!H53</f>
        <v>8764</v>
      </c>
      <c r="I53" s="52">
        <f>'Circle wise Q4'!I53+'Circle wise Q3'!I53+'Circle wise Q2'!I53+'Circle wise Q1'!I53</f>
        <v>6741799</v>
      </c>
      <c r="J53" s="52">
        <f>'Circle wise Q4'!J53+'Circle wise Q3'!J53+'Circle wise Q2'!J53+'Circle wise Q1'!J53</f>
        <v>239147542</v>
      </c>
      <c r="K53" s="52">
        <f>'Circle wise Q4'!K53+'Circle wise Q3'!K53+'Circle wise Q2'!K53+'Circle wise Q1'!K53</f>
        <v>14209297</v>
      </c>
      <c r="L53" s="53">
        <f t="shared" si="4"/>
        <v>223.60714285714286</v>
      </c>
      <c r="M53" s="53">
        <f t="shared" si="3"/>
        <v>6126.392857142857</v>
      </c>
      <c r="N53" s="56">
        <f t="shared" si="5"/>
        <v>95.27284501763668</v>
      </c>
      <c r="O53" s="55" t="s">
        <v>59</v>
      </c>
    </row>
    <row r="54" spans="2:15" s="55" customFormat="1" ht="21.75" customHeight="1">
      <c r="B54" s="50">
        <v>14</v>
      </c>
      <c r="C54" s="51" t="s">
        <v>28</v>
      </c>
      <c r="D54" s="8">
        <f>'Circle wise Q4'!D54</f>
        <v>19</v>
      </c>
      <c r="E54" s="52">
        <f>'Circle wise Q4'!E54</f>
        <v>906</v>
      </c>
      <c r="F54" s="52">
        <f>'Circle wise Q4'!F54+'Circle wise Q3'!F54+'Circle wise Q2'!F54+'Circle wise Q1'!F54</f>
        <v>1673</v>
      </c>
      <c r="G54" s="52">
        <f>'Circle wise Q4'!G54+'Circle wise Q3'!G54+'Circle wise Q2'!G54+'Circle wise Q1'!G54</f>
        <v>55380</v>
      </c>
      <c r="H54" s="52">
        <f>'Circle wise Q4'!H54+'Circle wise Q3'!H54+'Circle wise Q2'!H54+'Circle wise Q1'!H54</f>
        <v>2423</v>
      </c>
      <c r="I54" s="52">
        <f>'Circle wise Q4'!I54+'Circle wise Q3'!I54+'Circle wise Q2'!I54+'Circle wise Q1'!I54</f>
        <v>891567</v>
      </c>
      <c r="J54" s="52">
        <f>'Circle wise Q4'!J54+'Circle wise Q3'!J54+'Circle wise Q2'!J54+'Circle wise Q1'!J54</f>
        <v>36905916</v>
      </c>
      <c r="K54" s="52">
        <f>'Circle wise Q4'!K54+'Circle wise Q3'!K54+'Circle wise Q2'!K54+'Circle wise Q1'!K54</f>
        <v>1768617</v>
      </c>
      <c r="L54" s="53">
        <f t="shared" si="4"/>
        <v>88.05263157894737</v>
      </c>
      <c r="M54" s="53">
        <f t="shared" si="3"/>
        <v>2914.7368421052633</v>
      </c>
      <c r="N54" s="56">
        <f t="shared" si="5"/>
        <v>97.7509746588694</v>
      </c>
      <c r="O54" s="55" t="s">
        <v>59</v>
      </c>
    </row>
    <row r="55" spans="2:15" s="55" customFormat="1" ht="21.75" customHeight="1">
      <c r="B55" s="57">
        <v>15</v>
      </c>
      <c r="C55" s="58" t="s">
        <v>29</v>
      </c>
      <c r="D55" s="8">
        <f>'Circle wise Q4'!D55</f>
        <v>6</v>
      </c>
      <c r="E55" s="52">
        <f>'Circle wise Q4'!E55</f>
        <v>225</v>
      </c>
      <c r="F55" s="52">
        <f>'Circle wise Q4'!F55+'Circle wise Q3'!F55+'Circle wise Q2'!F55+'Circle wise Q1'!F55</f>
        <v>279</v>
      </c>
      <c r="G55" s="52">
        <f>'Circle wise Q4'!G55+'Circle wise Q3'!G55+'Circle wise Q2'!G55+'Circle wise Q1'!G55</f>
        <v>17228</v>
      </c>
      <c r="H55" s="52">
        <f>'Circle wise Q4'!H55+'Circle wise Q3'!H55+'Circle wise Q2'!H55+'Circle wise Q1'!H55</f>
        <v>724</v>
      </c>
      <c r="I55" s="52">
        <f>'Circle wise Q4'!I55+'Circle wise Q3'!I55+'Circle wise Q2'!I55+'Circle wise Q1'!I55</f>
        <v>99738</v>
      </c>
      <c r="J55" s="52">
        <f>'Circle wise Q4'!J55+'Circle wise Q3'!J55+'Circle wise Q2'!J55+'Circle wise Q1'!J55</f>
        <v>5819768</v>
      </c>
      <c r="K55" s="52">
        <f>'Circle wise Q4'!K55+'Circle wise Q3'!K55+'Circle wise Q2'!K55+'Circle wise Q1'!K55</f>
        <v>294130</v>
      </c>
      <c r="L55" s="53">
        <f t="shared" si="4"/>
        <v>46.5</v>
      </c>
      <c r="M55" s="53">
        <f t="shared" si="3"/>
        <v>2871.3333333333335</v>
      </c>
      <c r="N55" s="56">
        <f t="shared" si="5"/>
        <v>97.78446502057612</v>
      </c>
      <c r="O55" s="55" t="s">
        <v>59</v>
      </c>
    </row>
    <row r="56" spans="2:14" ht="21.75" customHeight="1">
      <c r="B56" s="178" t="s">
        <v>30</v>
      </c>
      <c r="C56" s="179"/>
      <c r="D56" s="164">
        <f>'Circle wise Q4'!D56</f>
        <v>222</v>
      </c>
      <c r="E56" s="164">
        <f>'Circle wise Q4'!E56</f>
        <v>15540</v>
      </c>
      <c r="F56" s="164">
        <f>'Circle wise Q4'!F56+'Circle wise Q3'!F56+'Circle wise Q2'!F56+'Circle wise Q1'!F56</f>
        <v>24299</v>
      </c>
      <c r="G56" s="164">
        <f>'Circle wise Q4'!G56+'Circle wise Q3'!G56+'Circle wise Q2'!G56+'Circle wise Q1'!G56</f>
        <v>753886</v>
      </c>
      <c r="H56" s="164">
        <f>'Circle wise Q4'!H56+'Circle wise Q3'!H56+'Circle wise Q2'!H56+'Circle wise Q1'!H56</f>
        <v>45215</v>
      </c>
      <c r="I56" s="164">
        <f>'Circle wise Q4'!I56+'Circle wise Q3'!I56+'Circle wise Q2'!I56+'Circle wise Q1'!I56</f>
        <v>43724898</v>
      </c>
      <c r="J56" s="164">
        <f>'Circle wise Q4'!J56+'Circle wise Q3'!J56+'Circle wise Q2'!J56+'Circle wise Q1'!J56</f>
        <v>1854330867</v>
      </c>
      <c r="K56" s="164">
        <f>'Circle wise Q4'!K56+'Circle wise Q3'!K56+'Circle wise Q2'!K56+'Circle wise Q1'!K56</f>
        <v>119624939</v>
      </c>
      <c r="L56" s="46">
        <f t="shared" si="4"/>
        <v>109.45495495495496</v>
      </c>
      <c r="M56" s="46">
        <f t="shared" si="3"/>
        <v>3395.8828828828828</v>
      </c>
      <c r="N56" s="36">
        <f t="shared" si="5"/>
        <v>97.37971999777555</v>
      </c>
    </row>
    <row r="58" spans="2:9" ht="15.75">
      <c r="B58" s="169" t="s">
        <v>120</v>
      </c>
      <c r="C58" s="169"/>
      <c r="D58" s="169"/>
      <c r="E58" s="169"/>
      <c r="F58" s="169"/>
      <c r="G58" s="169"/>
      <c r="H58" s="169"/>
      <c r="I58" s="169"/>
    </row>
    <row r="60" spans="2:7" ht="15">
      <c r="B60" s="11" t="s">
        <v>31</v>
      </c>
      <c r="G60" s="11" t="s">
        <v>32</v>
      </c>
    </row>
    <row r="62" spans="2:9" ht="15">
      <c r="B62" s="12" t="s">
        <v>33</v>
      </c>
      <c r="C62" s="12"/>
      <c r="D62" s="73" t="s">
        <v>34</v>
      </c>
      <c r="E62" s="13">
        <f>I56/E56</f>
        <v>2813.7</v>
      </c>
      <c r="F62" s="14"/>
      <c r="G62" s="170" t="s">
        <v>35</v>
      </c>
      <c r="H62" s="170"/>
      <c r="I62" s="170"/>
    </row>
    <row r="63" spans="2:10" ht="15">
      <c r="B63" s="12"/>
      <c r="C63" s="12"/>
      <c r="D63" s="74"/>
      <c r="E63" s="13"/>
      <c r="F63" s="17"/>
      <c r="G63" s="18" t="s">
        <v>36</v>
      </c>
      <c r="H63" s="64" t="s">
        <v>37</v>
      </c>
      <c r="I63" s="19">
        <f>F56/D56</f>
        <v>109.45495495495496</v>
      </c>
      <c r="J63" s="11" t="s">
        <v>38</v>
      </c>
    </row>
    <row r="64" spans="2:9" ht="15">
      <c r="B64" s="12" t="s">
        <v>39</v>
      </c>
      <c r="C64" s="12"/>
      <c r="D64" s="74" t="s">
        <v>34</v>
      </c>
      <c r="E64" s="13">
        <f>J56/E56</f>
        <v>119326.31061776062</v>
      </c>
      <c r="F64" s="17" t="s">
        <v>40</v>
      </c>
      <c r="G64" s="18"/>
      <c r="H64" s="64"/>
      <c r="I64" s="20"/>
    </row>
    <row r="65" spans="2:10" ht="15">
      <c r="B65" s="12"/>
      <c r="C65" s="12"/>
      <c r="D65" s="74"/>
      <c r="E65" s="13"/>
      <c r="F65" s="17"/>
      <c r="G65" s="18" t="s">
        <v>41</v>
      </c>
      <c r="H65" s="64" t="s">
        <v>42</v>
      </c>
      <c r="I65" s="19">
        <f>G56/D56</f>
        <v>3395.8828828828828</v>
      </c>
      <c r="J65" s="17" t="s">
        <v>43</v>
      </c>
    </row>
    <row r="66" spans="2:9" ht="15">
      <c r="B66" s="12" t="s">
        <v>44</v>
      </c>
      <c r="C66" s="12"/>
      <c r="D66" s="74" t="s">
        <v>34</v>
      </c>
      <c r="E66" s="13">
        <f>K56/E56</f>
        <v>7697.872522522523</v>
      </c>
      <c r="F66" s="17"/>
      <c r="G66" s="18"/>
      <c r="H66" s="18"/>
      <c r="I66" s="20"/>
    </row>
    <row r="67" spans="5:9" ht="45">
      <c r="E67" s="17"/>
      <c r="F67" s="15"/>
      <c r="G67" s="21" t="s">
        <v>45</v>
      </c>
      <c r="H67" s="22" t="s">
        <v>46</v>
      </c>
      <c r="I67" s="23">
        <f>(1-(I65/(24*90*60)))*100</f>
        <v>97.37971999777555</v>
      </c>
    </row>
    <row r="69" spans="2:14" ht="48.75" customHeight="1">
      <c r="B69" s="171" t="s">
        <v>65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</row>
    <row r="72" spans="2:13" ht="23.25">
      <c r="B72" s="173" t="s">
        <v>120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" t="s">
        <v>52</v>
      </c>
    </row>
    <row r="73" spans="2:14" ht="22.5" customHeight="1">
      <c r="B73" s="180" t="s">
        <v>66</v>
      </c>
      <c r="C73" s="181"/>
      <c r="D73" s="182"/>
      <c r="I73" s="2"/>
      <c r="L73" s="177" t="s">
        <v>1</v>
      </c>
      <c r="M73" s="177"/>
      <c r="N73" s="177"/>
    </row>
    <row r="74" spans="2:14" ht="95.25" customHeight="1">
      <c r="B74" s="3" t="s">
        <v>2</v>
      </c>
      <c r="C74" s="4" t="s">
        <v>3</v>
      </c>
      <c r="D74" s="71" t="s">
        <v>4</v>
      </c>
      <c r="E74" s="6" t="s">
        <v>5</v>
      </c>
      <c r="F74" s="6" t="s">
        <v>6</v>
      </c>
      <c r="G74" s="6" t="s">
        <v>7</v>
      </c>
      <c r="H74" s="6" t="s">
        <v>8</v>
      </c>
      <c r="I74" s="6" t="s">
        <v>9</v>
      </c>
      <c r="J74" s="6" t="s">
        <v>10</v>
      </c>
      <c r="K74" s="6" t="s">
        <v>11</v>
      </c>
      <c r="L74" s="7" t="s">
        <v>12</v>
      </c>
      <c r="M74" s="7" t="s">
        <v>13</v>
      </c>
      <c r="N74" s="7" t="s">
        <v>14</v>
      </c>
    </row>
    <row r="75" spans="2:14" ht="19.5" customHeight="1">
      <c r="B75" s="3">
        <v>1</v>
      </c>
      <c r="C75" s="4">
        <v>2</v>
      </c>
      <c r="D75" s="71">
        <v>3</v>
      </c>
      <c r="E75" s="4">
        <v>4</v>
      </c>
      <c r="F75" s="5">
        <v>5</v>
      </c>
      <c r="G75" s="4">
        <v>6</v>
      </c>
      <c r="H75" s="5">
        <v>7</v>
      </c>
      <c r="I75" s="4">
        <v>8</v>
      </c>
      <c r="J75" s="5">
        <v>9</v>
      </c>
      <c r="K75" s="4">
        <v>10</v>
      </c>
      <c r="L75" s="5">
        <v>11</v>
      </c>
      <c r="M75" s="4">
        <v>12</v>
      </c>
      <c r="N75" s="6">
        <v>13</v>
      </c>
    </row>
    <row r="76" spans="2:15" s="55" customFormat="1" ht="21.75" customHeight="1">
      <c r="B76" s="57">
        <v>1</v>
      </c>
      <c r="C76" s="58" t="s">
        <v>15</v>
      </c>
      <c r="D76" s="8">
        <f>'Circle wise Q4'!D76</f>
        <v>0</v>
      </c>
      <c r="E76" s="52">
        <f>'Circle wise Q4'!E76</f>
        <v>0</v>
      </c>
      <c r="F76" s="52">
        <f>'Circle wise Q4'!F76+'Circle wise Q3'!F76+'Circle wise Q2'!F76+'Circle wise Q1'!F76</f>
        <v>0</v>
      </c>
      <c r="G76" s="52">
        <f>'Circle wise Q4'!G76+'Circle wise Q3'!G76+'Circle wise Q2'!G76+'Circle wise Q1'!G76</f>
        <v>0</v>
      </c>
      <c r="H76" s="52">
        <f>'Circle wise Q4'!H76+'Circle wise Q3'!H76+'Circle wise Q2'!H76+'Circle wise Q1'!H76</f>
        <v>0</v>
      </c>
      <c r="I76" s="52">
        <f>'Circle wise Q4'!I76+'Circle wise Q3'!I76+'Circle wise Q2'!I76+'Circle wise Q1'!I76</f>
        <v>0</v>
      </c>
      <c r="J76" s="52">
        <f>'Circle wise Q4'!J76+'Circle wise Q3'!J76+'Circle wise Q2'!J76+'Circle wise Q1'!J76</f>
        <v>0</v>
      </c>
      <c r="K76" s="52">
        <f>'Circle wise Q4'!K76+'Circle wise Q3'!K76+'Circle wise Q2'!K76+'Circle wise Q1'!K76</f>
        <v>0</v>
      </c>
      <c r="L76" s="53">
        <v>0</v>
      </c>
      <c r="M76" s="53">
        <v>0</v>
      </c>
      <c r="N76" s="56"/>
      <c r="O76" s="55" t="s">
        <v>62</v>
      </c>
    </row>
    <row r="77" spans="2:15" s="55" customFormat="1" ht="21.75" customHeight="1">
      <c r="B77" s="50">
        <v>2</v>
      </c>
      <c r="C77" s="51" t="s">
        <v>16</v>
      </c>
      <c r="D77" s="8">
        <f>'Circle wise Q4'!D77</f>
        <v>7</v>
      </c>
      <c r="E77" s="52">
        <f>'Circle wise Q4'!E77</f>
        <v>336</v>
      </c>
      <c r="F77" s="52">
        <f>'Circle wise Q4'!F77+'Circle wise Q3'!F77+'Circle wise Q2'!F77+'Circle wise Q1'!F77</f>
        <v>220</v>
      </c>
      <c r="G77" s="52">
        <f>'Circle wise Q4'!G77+'Circle wise Q3'!G77+'Circle wise Q2'!G77+'Circle wise Q1'!G77</f>
        <v>8616</v>
      </c>
      <c r="H77" s="52">
        <f>'Circle wise Q4'!H77+'Circle wise Q3'!H77+'Circle wise Q2'!H77+'Circle wise Q1'!H77</f>
        <v>359</v>
      </c>
      <c r="I77" s="52">
        <f>'Circle wise Q4'!I77+'Circle wise Q3'!I77+'Circle wise Q2'!I77+'Circle wise Q1'!I77</f>
        <v>68445</v>
      </c>
      <c r="J77" s="52">
        <f>'Circle wise Q4'!J77+'Circle wise Q3'!J77+'Circle wise Q2'!J77+'Circle wise Q1'!J77</f>
        <v>1979067</v>
      </c>
      <c r="K77" s="52">
        <f>'Circle wise Q4'!K77+'Circle wise Q3'!K77+'Circle wise Q2'!K77+'Circle wise Q1'!K77</f>
        <v>148886</v>
      </c>
      <c r="L77" s="53">
        <f>F77/D77</f>
        <v>31.428571428571427</v>
      </c>
      <c r="M77" s="53">
        <f aca="true" t="shared" si="6" ref="M77:M90">G77/D77</f>
        <v>1230.857142857143</v>
      </c>
      <c r="N77" s="56">
        <f>(1-((M77)/(24*90*60)))*100</f>
        <v>99.05026455026456</v>
      </c>
      <c r="O77" s="55" t="s">
        <v>62</v>
      </c>
    </row>
    <row r="78" spans="2:15" s="55" customFormat="1" ht="21.75" customHeight="1">
      <c r="B78" s="57">
        <v>3</v>
      </c>
      <c r="C78" s="58" t="s">
        <v>17</v>
      </c>
      <c r="D78" s="8">
        <f>'Circle wise Q4'!D78</f>
        <v>453</v>
      </c>
      <c r="E78" s="52">
        <f>'Circle wise Q4'!E78</f>
        <v>19718</v>
      </c>
      <c r="F78" s="52">
        <f>'Circle wise Q4'!F78+'Circle wise Q3'!F78+'Circle wise Q2'!F78+'Circle wise Q1'!F78</f>
        <v>31960</v>
      </c>
      <c r="G78" s="52">
        <f>'Circle wise Q4'!G78+'Circle wise Q3'!G78+'Circle wise Q2'!G78+'Circle wise Q1'!G78</f>
        <v>1547644</v>
      </c>
      <c r="H78" s="52">
        <f>'Circle wise Q4'!H78+'Circle wise Q3'!H78+'Circle wise Q2'!H78+'Circle wise Q1'!H78</f>
        <v>36737</v>
      </c>
      <c r="I78" s="52">
        <f>'Circle wise Q4'!I78+'Circle wise Q3'!I78+'Circle wise Q2'!I78+'Circle wise Q1'!I78</f>
        <v>730928085</v>
      </c>
      <c r="J78" s="52">
        <f>'Circle wise Q4'!J78+'Circle wise Q3'!J78+'Circle wise Q2'!J78+'Circle wise Q1'!J78</f>
        <v>37799894810</v>
      </c>
      <c r="K78" s="52">
        <f>'Circle wise Q4'!K78+'Circle wise Q3'!K78+'Circle wise Q2'!K78+'Circle wise Q1'!K78</f>
        <v>899612270</v>
      </c>
      <c r="L78" s="53">
        <f aca="true" t="shared" si="7" ref="L78:L91">F78/D78</f>
        <v>70.55187637969095</v>
      </c>
      <c r="M78" s="53">
        <f t="shared" si="6"/>
        <v>3416.4326710816777</v>
      </c>
      <c r="N78" s="56">
        <f aca="true" t="shared" si="8" ref="N78:N91">(1-((M78)/(24*90*60)))*100</f>
        <v>97.36386367972094</v>
      </c>
      <c r="O78" s="55" t="s">
        <v>62</v>
      </c>
    </row>
    <row r="79" spans="2:15" s="67" customFormat="1" ht="21.75" customHeight="1">
      <c r="B79" s="26">
        <v>4</v>
      </c>
      <c r="C79" s="31" t="s">
        <v>18</v>
      </c>
      <c r="D79" s="8">
        <f>'Circle wise Q4'!D79</f>
        <v>271</v>
      </c>
      <c r="E79" s="8">
        <f>'Circle wise Q4'!E79</f>
        <v>13055</v>
      </c>
      <c r="F79" s="8">
        <f>'Circle wise Q4'!F79+'Circle wise Q3'!F79+'Circle wise Q2'!F79+'Circle wise Q1'!F79</f>
        <v>24899</v>
      </c>
      <c r="G79" s="8">
        <f>'Circle wise Q4'!G79+'Circle wise Q3'!G79+'Circle wise Q2'!G79+'Circle wise Q1'!G79</f>
        <v>784894</v>
      </c>
      <c r="H79" s="8">
        <f>'Circle wise Q4'!H79+'Circle wise Q3'!H79+'Circle wise Q2'!H79+'Circle wise Q1'!H79</f>
        <v>13235</v>
      </c>
      <c r="I79" s="8">
        <f>'Circle wise Q4'!I79+'Circle wise Q3'!I79+'Circle wise Q2'!I79+'Circle wise Q1'!I79</f>
        <v>113856144</v>
      </c>
      <c r="J79" s="8">
        <f>'Circle wise Q4'!J79+'Circle wise Q3'!J79+'Circle wise Q2'!J79+'Circle wise Q1'!J79</f>
        <v>2279727041</v>
      </c>
      <c r="K79" s="8">
        <f>'Circle wise Q4'!K79+'Circle wise Q3'!K79+'Circle wise Q2'!K79+'Circle wise Q1'!K79</f>
        <v>35586015</v>
      </c>
      <c r="L79" s="9">
        <f t="shared" si="7"/>
        <v>91.87822878228782</v>
      </c>
      <c r="M79" s="9">
        <f t="shared" si="6"/>
        <v>2896.287822878229</v>
      </c>
      <c r="N79" s="68">
        <f t="shared" si="8"/>
        <v>97.76521001321125</v>
      </c>
      <c r="O79" s="67" t="s">
        <v>62</v>
      </c>
    </row>
    <row r="80" spans="2:15" s="67" customFormat="1" ht="21.75" customHeight="1">
      <c r="B80" s="25">
        <v>5</v>
      </c>
      <c r="C80" s="30" t="s">
        <v>19</v>
      </c>
      <c r="D80" s="8">
        <f>'Circle wise Q4'!D80</f>
        <v>0</v>
      </c>
      <c r="E80" s="8">
        <f>'Circle wise Q4'!E80</f>
        <v>0</v>
      </c>
      <c r="F80" s="8">
        <f>'Circle wise Q4'!F80+'Circle wise Q3'!F80+'Circle wise Q2'!F80+'Circle wise Q1'!F80</f>
        <v>0</v>
      </c>
      <c r="G80" s="8">
        <f>'Circle wise Q4'!G80+'Circle wise Q3'!G80+'Circle wise Q2'!G80+'Circle wise Q1'!G80</f>
        <v>0</v>
      </c>
      <c r="H80" s="8">
        <f>'Circle wise Q4'!H80+'Circle wise Q3'!H80+'Circle wise Q2'!H80+'Circle wise Q1'!H80</f>
        <v>0</v>
      </c>
      <c r="I80" s="8">
        <f>'Circle wise Q4'!I80+'Circle wise Q3'!I80+'Circle wise Q2'!I80+'Circle wise Q1'!I80</f>
        <v>0</v>
      </c>
      <c r="J80" s="8">
        <f>'Circle wise Q4'!J80+'Circle wise Q3'!J80+'Circle wise Q2'!J80+'Circle wise Q1'!J80</f>
        <v>0</v>
      </c>
      <c r="K80" s="8">
        <f>'Circle wise Q4'!K80+'Circle wise Q3'!K80+'Circle wise Q2'!K80+'Circle wise Q1'!K80</f>
        <v>0</v>
      </c>
      <c r="L80" s="9">
        <v>0</v>
      </c>
      <c r="M80" s="9">
        <v>0</v>
      </c>
      <c r="N80" s="68"/>
      <c r="O80" s="67" t="s">
        <v>62</v>
      </c>
    </row>
    <row r="81" spans="2:15" s="67" customFormat="1" ht="21.75" customHeight="1">
      <c r="B81" s="26">
        <v>6</v>
      </c>
      <c r="C81" s="30" t="s">
        <v>20</v>
      </c>
      <c r="D81" s="8">
        <f>'Circle wise Q4'!D81</f>
        <v>359</v>
      </c>
      <c r="E81" s="8">
        <f>'Circle wise Q4'!E81</f>
        <v>12650</v>
      </c>
      <c r="F81" s="8">
        <f>'Circle wise Q4'!F81+'Circle wise Q3'!F81+'Circle wise Q2'!F81+'Circle wise Q1'!F81</f>
        <v>65673</v>
      </c>
      <c r="G81" s="8">
        <f>'Circle wise Q4'!G81+'Circle wise Q3'!G81+'Circle wise Q2'!G81+'Circle wise Q1'!G81</f>
        <v>834249</v>
      </c>
      <c r="H81" s="8">
        <f>'Circle wise Q4'!H81+'Circle wise Q3'!H81+'Circle wise Q2'!H81+'Circle wise Q1'!H81</f>
        <v>39551</v>
      </c>
      <c r="I81" s="8">
        <f>'Circle wise Q4'!I81+'Circle wise Q3'!I81+'Circle wise Q2'!I81+'Circle wise Q1'!I81</f>
        <v>424260311</v>
      </c>
      <c r="J81" s="8">
        <f>'Circle wise Q4'!J81+'Circle wise Q3'!J81+'Circle wise Q2'!J81+'Circle wise Q1'!J81</f>
        <v>9371176452</v>
      </c>
      <c r="K81" s="8">
        <f>'Circle wise Q4'!K81+'Circle wise Q3'!K81+'Circle wise Q2'!K81+'Circle wise Q1'!K81</f>
        <v>257149776</v>
      </c>
      <c r="L81" s="9">
        <f>F81/D81</f>
        <v>182.93314763231197</v>
      </c>
      <c r="M81" s="9">
        <f t="shared" si="6"/>
        <v>2323.813370473538</v>
      </c>
      <c r="N81" s="68">
        <f t="shared" si="8"/>
        <v>98.20693412772104</v>
      </c>
      <c r="O81" s="67" t="s">
        <v>62</v>
      </c>
    </row>
    <row r="82" spans="2:15" s="67" customFormat="1" ht="21.75" customHeight="1">
      <c r="B82" s="25">
        <v>7</v>
      </c>
      <c r="C82" s="30" t="s">
        <v>21</v>
      </c>
      <c r="D82" s="8">
        <f>'Circle wise Q4'!D82</f>
        <v>222</v>
      </c>
      <c r="E82" s="8">
        <f>'Circle wise Q4'!E82</f>
        <v>10160</v>
      </c>
      <c r="F82" s="8">
        <f>'Circle wise Q4'!F82+'Circle wise Q3'!F82+'Circle wise Q2'!F82+'Circle wise Q1'!F82</f>
        <v>59741</v>
      </c>
      <c r="G82" s="8">
        <f>'Circle wise Q4'!G82+'Circle wise Q3'!G82+'Circle wise Q2'!G82+'Circle wise Q1'!G82</f>
        <v>1047282</v>
      </c>
      <c r="H82" s="8">
        <f>'Circle wise Q4'!H82+'Circle wise Q3'!H82+'Circle wise Q2'!H82+'Circle wise Q1'!H82</f>
        <v>24334</v>
      </c>
      <c r="I82" s="8">
        <f>'Circle wise Q4'!I82+'Circle wise Q3'!I82+'Circle wise Q2'!I82+'Circle wise Q1'!I82</f>
        <v>320172569</v>
      </c>
      <c r="J82" s="8">
        <f>'Circle wise Q4'!J82+'Circle wise Q3'!J82+'Circle wise Q2'!J82+'Circle wise Q1'!J82</f>
        <v>5984172542</v>
      </c>
      <c r="K82" s="8">
        <f>'Circle wise Q4'!K82+'Circle wise Q3'!K82+'Circle wise Q2'!K82+'Circle wise Q1'!K82</f>
        <v>120618771</v>
      </c>
      <c r="L82" s="9">
        <f t="shared" si="7"/>
        <v>269.10360360360363</v>
      </c>
      <c r="M82" s="9">
        <f t="shared" si="6"/>
        <v>4717.486486486487</v>
      </c>
      <c r="N82" s="68">
        <f t="shared" si="8"/>
        <v>96.35996413079747</v>
      </c>
      <c r="O82" s="67" t="s">
        <v>62</v>
      </c>
    </row>
    <row r="83" spans="2:15" s="67" customFormat="1" ht="21.75" customHeight="1">
      <c r="B83" s="26">
        <v>8</v>
      </c>
      <c r="C83" s="30" t="s">
        <v>22</v>
      </c>
      <c r="D83" s="8">
        <f>'Circle wise Q4'!D83</f>
        <v>0</v>
      </c>
      <c r="E83" s="8">
        <f>'Circle wise Q4'!E83</f>
        <v>0</v>
      </c>
      <c r="F83" s="8">
        <f>'Circle wise Q4'!F83+'Circle wise Q3'!F83+'Circle wise Q2'!F83+'Circle wise Q1'!F83</f>
        <v>0</v>
      </c>
      <c r="G83" s="8">
        <f>'Circle wise Q4'!G83+'Circle wise Q3'!G83+'Circle wise Q2'!G83+'Circle wise Q1'!G83</f>
        <v>0</v>
      </c>
      <c r="H83" s="8">
        <f>'Circle wise Q4'!H83+'Circle wise Q3'!H83+'Circle wise Q2'!H83+'Circle wise Q1'!H83</f>
        <v>0</v>
      </c>
      <c r="I83" s="8">
        <f>'Circle wise Q4'!I83+'Circle wise Q3'!I83+'Circle wise Q2'!I83+'Circle wise Q1'!I83</f>
        <v>0</v>
      </c>
      <c r="J83" s="8">
        <f>'Circle wise Q4'!J83+'Circle wise Q3'!J83+'Circle wise Q2'!J83+'Circle wise Q1'!J83</f>
        <v>0</v>
      </c>
      <c r="K83" s="8">
        <f>'Circle wise Q4'!K83+'Circle wise Q3'!K83+'Circle wise Q2'!K83+'Circle wise Q1'!K83</f>
        <v>0</v>
      </c>
      <c r="L83" s="9">
        <v>0</v>
      </c>
      <c r="M83" s="9">
        <v>0</v>
      </c>
      <c r="N83" s="68"/>
      <c r="O83" s="67" t="s">
        <v>62</v>
      </c>
    </row>
    <row r="84" spans="2:15" s="67" customFormat="1" ht="21.75" customHeight="1">
      <c r="B84" s="25">
        <v>9</v>
      </c>
      <c r="C84" s="30" t="s">
        <v>23</v>
      </c>
      <c r="D84" s="8">
        <f>'Circle wise Q4'!D84</f>
        <v>209</v>
      </c>
      <c r="E84" s="8">
        <f>'Circle wise Q4'!E84</f>
        <v>16214</v>
      </c>
      <c r="F84" s="8">
        <f>'Circle wise Q4'!F84+'Circle wise Q3'!F84+'Circle wise Q2'!F84+'Circle wise Q1'!F84</f>
        <v>58411</v>
      </c>
      <c r="G84" s="8">
        <f>'Circle wise Q4'!G84+'Circle wise Q3'!G84+'Circle wise Q2'!G84+'Circle wise Q1'!G84</f>
        <v>827658</v>
      </c>
      <c r="H84" s="8">
        <f>'Circle wise Q4'!H84+'Circle wise Q3'!H84+'Circle wise Q2'!H84+'Circle wise Q1'!H84</f>
        <v>37168</v>
      </c>
      <c r="I84" s="8">
        <f>'Circle wise Q4'!I84+'Circle wise Q3'!I84+'Circle wise Q2'!I84+'Circle wise Q1'!I84</f>
        <v>152888269</v>
      </c>
      <c r="J84" s="8">
        <f>'Circle wise Q4'!J84+'Circle wise Q3'!J84+'Circle wise Q2'!J84+'Circle wise Q1'!J84</f>
        <v>3021398819</v>
      </c>
      <c r="K84" s="8">
        <f>'Circle wise Q4'!K84+'Circle wise Q3'!K84+'Circle wise Q2'!K84+'Circle wise Q1'!K84</f>
        <v>56547685</v>
      </c>
      <c r="L84" s="9">
        <f t="shared" si="7"/>
        <v>279.47846889952154</v>
      </c>
      <c r="M84" s="9">
        <f t="shared" si="6"/>
        <v>3960.086124401914</v>
      </c>
      <c r="N84" s="68">
        <f t="shared" si="8"/>
        <v>96.94437799043062</v>
      </c>
      <c r="O84" s="67" t="s">
        <v>62</v>
      </c>
    </row>
    <row r="85" spans="2:15" s="67" customFormat="1" ht="21.75" customHeight="1">
      <c r="B85" s="26">
        <v>10</v>
      </c>
      <c r="C85" s="30" t="s">
        <v>24</v>
      </c>
      <c r="D85" s="8">
        <f>'Circle wise Q4'!D85</f>
        <v>45</v>
      </c>
      <c r="E85" s="8">
        <f>'Circle wise Q4'!E85</f>
        <v>7401</v>
      </c>
      <c r="F85" s="8">
        <f>'Circle wise Q4'!F85+'Circle wise Q3'!F85+'Circle wise Q2'!F85+'Circle wise Q1'!F85</f>
        <v>3767</v>
      </c>
      <c r="G85" s="8">
        <f>'Circle wise Q4'!G85+'Circle wise Q3'!G85+'Circle wise Q2'!G85+'Circle wise Q1'!G85</f>
        <v>165236</v>
      </c>
      <c r="H85" s="8">
        <f>'Circle wise Q4'!H85+'Circle wise Q3'!H85+'Circle wise Q2'!H85+'Circle wise Q1'!H85</f>
        <v>5349</v>
      </c>
      <c r="I85" s="8">
        <f>'Circle wise Q4'!I85+'Circle wise Q3'!I85+'Circle wise Q2'!I85+'Circle wise Q1'!I85</f>
        <v>15834381</v>
      </c>
      <c r="J85" s="8">
        <f>'Circle wise Q4'!J85+'Circle wise Q3'!J85+'Circle wise Q2'!J85+'Circle wise Q1'!J85</f>
        <v>815069556</v>
      </c>
      <c r="K85" s="8">
        <f>'Circle wise Q4'!K85+'Circle wise Q3'!K85+'Circle wise Q2'!K85+'Circle wise Q1'!K85</f>
        <v>25690069</v>
      </c>
      <c r="L85" s="9">
        <f t="shared" si="7"/>
        <v>83.71111111111111</v>
      </c>
      <c r="M85" s="9">
        <f t="shared" si="6"/>
        <v>3671.911111111111</v>
      </c>
      <c r="N85" s="68">
        <f t="shared" si="8"/>
        <v>97.1667352537723</v>
      </c>
      <c r="O85" s="67" t="s">
        <v>62</v>
      </c>
    </row>
    <row r="86" spans="2:15" s="67" customFormat="1" ht="21.75" customHeight="1">
      <c r="B86" s="25">
        <v>11</v>
      </c>
      <c r="C86" s="30" t="s">
        <v>25</v>
      </c>
      <c r="D86" s="8">
        <f>'Circle wise Q4'!D86</f>
        <v>154</v>
      </c>
      <c r="E86" s="8">
        <f>'Circle wise Q4'!E86</f>
        <v>8999</v>
      </c>
      <c r="F86" s="8">
        <f>'Circle wise Q4'!F86+'Circle wise Q3'!F86+'Circle wise Q2'!F86+'Circle wise Q1'!F86</f>
        <v>50563</v>
      </c>
      <c r="G86" s="8">
        <f>'Circle wise Q4'!G86+'Circle wise Q3'!G86+'Circle wise Q2'!G86+'Circle wise Q1'!G86</f>
        <v>601896</v>
      </c>
      <c r="H86" s="8">
        <f>'Circle wise Q4'!H86+'Circle wise Q3'!H86+'Circle wise Q2'!H86+'Circle wise Q1'!H86</f>
        <v>47709</v>
      </c>
      <c r="I86" s="8">
        <f>'Circle wise Q4'!I86+'Circle wise Q3'!I86+'Circle wise Q2'!I86+'Circle wise Q1'!I86</f>
        <v>838508111</v>
      </c>
      <c r="J86" s="8">
        <f>'Circle wise Q4'!J86+'Circle wise Q3'!J86+'Circle wise Q2'!J86+'Circle wise Q1'!J86</f>
        <v>13298672391</v>
      </c>
      <c r="K86" s="8">
        <f>'Circle wise Q4'!K86+'Circle wise Q3'!K86+'Circle wise Q2'!K86+'Circle wise Q1'!K86</f>
        <v>662026416</v>
      </c>
      <c r="L86" s="9">
        <f t="shared" si="7"/>
        <v>328.33116883116884</v>
      </c>
      <c r="M86" s="9">
        <f t="shared" si="6"/>
        <v>3908.4155844155844</v>
      </c>
      <c r="N86" s="68">
        <f t="shared" si="8"/>
        <v>96.98424723424723</v>
      </c>
      <c r="O86" s="67" t="s">
        <v>59</v>
      </c>
    </row>
    <row r="87" spans="2:15" s="55" customFormat="1" ht="21.75" customHeight="1">
      <c r="B87" s="50">
        <v>12</v>
      </c>
      <c r="C87" s="58" t="s">
        <v>26</v>
      </c>
      <c r="D87" s="8">
        <f>'Circle wise Q4'!D87</f>
        <v>219</v>
      </c>
      <c r="E87" s="52">
        <f>'Circle wise Q4'!E87</f>
        <v>32358</v>
      </c>
      <c r="F87" s="52">
        <f>'Circle wise Q4'!F87+'Circle wise Q3'!F87+'Circle wise Q2'!F87+'Circle wise Q1'!F87</f>
        <v>25414</v>
      </c>
      <c r="G87" s="52">
        <f>'Circle wise Q4'!G87+'Circle wise Q3'!G87+'Circle wise Q2'!G87+'Circle wise Q1'!G87</f>
        <v>1040400</v>
      </c>
      <c r="H87" s="52">
        <f>'Circle wise Q4'!H87+'Circle wise Q3'!H87+'Circle wise Q2'!H87+'Circle wise Q1'!H87</f>
        <v>46508</v>
      </c>
      <c r="I87" s="52">
        <f>'Circle wise Q4'!I87+'Circle wise Q3'!I87+'Circle wise Q2'!I87+'Circle wise Q1'!I87</f>
        <v>214920633</v>
      </c>
      <c r="J87" s="52">
        <f>'Circle wise Q4'!J87+'Circle wise Q3'!J87+'Circle wise Q2'!J87+'Circle wise Q1'!J87</f>
        <v>10635648369</v>
      </c>
      <c r="K87" s="52">
        <f>'Circle wise Q4'!K87+'Circle wise Q3'!K87+'Circle wise Q2'!K87+'Circle wise Q1'!K87</f>
        <v>382724680</v>
      </c>
      <c r="L87" s="53">
        <f t="shared" si="7"/>
        <v>116.04566210045662</v>
      </c>
      <c r="M87" s="53">
        <f t="shared" si="6"/>
        <v>4750.684931506849</v>
      </c>
      <c r="N87" s="56">
        <f t="shared" si="8"/>
        <v>96.33434804667681</v>
      </c>
      <c r="O87" s="55" t="s">
        <v>59</v>
      </c>
    </row>
    <row r="88" spans="2:15" s="55" customFormat="1" ht="21.75" customHeight="1">
      <c r="B88" s="57">
        <v>13</v>
      </c>
      <c r="C88" s="58" t="s">
        <v>27</v>
      </c>
      <c r="D88" s="8">
        <f>'Circle wise Q4'!D88</f>
        <v>150</v>
      </c>
      <c r="E88" s="52">
        <f>'Circle wise Q4'!E88</f>
        <v>7456</v>
      </c>
      <c r="F88" s="52">
        <f>'Circle wise Q4'!F88+'Circle wise Q3'!F88+'Circle wise Q2'!F88+'Circle wise Q1'!F88</f>
        <v>24220</v>
      </c>
      <c r="G88" s="52">
        <f>'Circle wise Q4'!G88+'Circle wise Q3'!G88+'Circle wise Q2'!G88+'Circle wise Q1'!G88</f>
        <v>872262</v>
      </c>
      <c r="H88" s="52">
        <f>'Circle wise Q4'!H88+'Circle wise Q3'!H88+'Circle wise Q2'!H88+'Circle wise Q1'!H88</f>
        <v>31548</v>
      </c>
      <c r="I88" s="52">
        <f>'Circle wise Q4'!I88+'Circle wise Q3'!I88+'Circle wise Q2'!I88+'Circle wise Q1'!I88</f>
        <v>146640934</v>
      </c>
      <c r="J88" s="52">
        <f>'Circle wise Q4'!J88+'Circle wise Q3'!J88+'Circle wise Q2'!J88+'Circle wise Q1'!J88</f>
        <v>6517823094</v>
      </c>
      <c r="K88" s="52">
        <f>'Circle wise Q4'!K88+'Circle wise Q3'!K88+'Circle wise Q2'!K88+'Circle wise Q1'!K88</f>
        <v>221302302</v>
      </c>
      <c r="L88" s="53">
        <f t="shared" si="7"/>
        <v>161.46666666666667</v>
      </c>
      <c r="M88" s="53">
        <f t="shared" si="6"/>
        <v>5815.08</v>
      </c>
      <c r="N88" s="56">
        <f t="shared" si="8"/>
        <v>95.51305555555555</v>
      </c>
      <c r="O88" s="55" t="s">
        <v>62</v>
      </c>
    </row>
    <row r="89" spans="2:15" s="55" customFormat="1" ht="21.75" customHeight="1">
      <c r="B89" s="50">
        <v>14</v>
      </c>
      <c r="C89" s="51" t="s">
        <v>28</v>
      </c>
      <c r="D89" s="8">
        <f>'Circle wise Q4'!D89</f>
        <v>111</v>
      </c>
      <c r="E89" s="52">
        <f>'Circle wise Q4'!E89</f>
        <v>7511</v>
      </c>
      <c r="F89" s="52">
        <f>'Circle wise Q4'!F89+'Circle wise Q3'!F89+'Circle wise Q2'!F89+'Circle wise Q1'!F89</f>
        <v>16162</v>
      </c>
      <c r="G89" s="52">
        <f>'Circle wise Q4'!G89+'Circle wise Q3'!G89+'Circle wise Q2'!G89+'Circle wise Q1'!G89</f>
        <v>628365</v>
      </c>
      <c r="H89" s="52">
        <f>'Circle wise Q4'!H89+'Circle wise Q3'!H89+'Circle wise Q2'!H89+'Circle wise Q1'!H89</f>
        <v>15325</v>
      </c>
      <c r="I89" s="52">
        <f>'Circle wise Q4'!I89+'Circle wise Q3'!I89+'Circle wise Q2'!I89+'Circle wise Q1'!I89</f>
        <v>54115707</v>
      </c>
      <c r="J89" s="52">
        <f>'Circle wise Q4'!J89+'Circle wise Q3'!J89+'Circle wise Q2'!J89+'Circle wise Q1'!J89</f>
        <v>1541278919</v>
      </c>
      <c r="K89" s="52">
        <f>'Circle wise Q4'!K89+'Circle wise Q3'!K89+'Circle wise Q2'!K89+'Circle wise Q1'!K89</f>
        <v>58045168</v>
      </c>
      <c r="L89" s="53">
        <f t="shared" si="7"/>
        <v>145.6036036036036</v>
      </c>
      <c r="M89" s="53">
        <f t="shared" si="6"/>
        <v>5660.945945945946</v>
      </c>
      <c r="N89" s="56">
        <f t="shared" si="8"/>
        <v>95.63198615281948</v>
      </c>
      <c r="O89" s="55" t="s">
        <v>62</v>
      </c>
    </row>
    <row r="90" spans="2:15" s="55" customFormat="1" ht="21.75" customHeight="1">
      <c r="B90" s="57">
        <v>15</v>
      </c>
      <c r="C90" s="58" t="s">
        <v>29</v>
      </c>
      <c r="D90" s="8">
        <f>'Circle wise Q4'!D90</f>
        <v>80</v>
      </c>
      <c r="E90" s="52">
        <f>'Circle wise Q4'!E90</f>
        <v>1743</v>
      </c>
      <c r="F90" s="52">
        <f>'Circle wise Q4'!F90+'Circle wise Q3'!F90+'Circle wise Q2'!F90+'Circle wise Q1'!F90</f>
        <v>10460</v>
      </c>
      <c r="G90" s="52">
        <f>'Circle wise Q4'!G90+'Circle wise Q3'!G90+'Circle wise Q2'!G90+'Circle wise Q1'!G90</f>
        <v>314119</v>
      </c>
      <c r="H90" s="52">
        <f>'Circle wise Q4'!H90+'Circle wise Q3'!H90+'Circle wise Q2'!H90+'Circle wise Q1'!H90</f>
        <v>10017</v>
      </c>
      <c r="I90" s="52">
        <f>'Circle wise Q4'!I90+'Circle wise Q3'!I90+'Circle wise Q2'!I90+'Circle wise Q1'!I90</f>
        <v>17808392</v>
      </c>
      <c r="J90" s="52">
        <f>'Circle wise Q4'!J90+'Circle wise Q3'!J90+'Circle wise Q2'!J90+'Circle wise Q1'!J90</f>
        <v>462373476</v>
      </c>
      <c r="K90" s="52">
        <f>'Circle wise Q4'!K90+'Circle wise Q3'!K90+'Circle wise Q2'!K90+'Circle wise Q1'!K90</f>
        <v>21664243</v>
      </c>
      <c r="L90" s="53">
        <f t="shared" si="7"/>
        <v>130.75</v>
      </c>
      <c r="M90" s="53">
        <f t="shared" si="6"/>
        <v>3926.4875</v>
      </c>
      <c r="N90" s="56">
        <f t="shared" si="8"/>
        <v>96.97030285493827</v>
      </c>
      <c r="O90" s="55" t="s">
        <v>62</v>
      </c>
    </row>
    <row r="91" spans="2:14" ht="21.75" customHeight="1">
      <c r="B91" s="178" t="s">
        <v>30</v>
      </c>
      <c r="C91" s="179"/>
      <c r="D91" s="164">
        <f>'Circle wise Q4'!D91</f>
        <v>2280</v>
      </c>
      <c r="E91" s="164">
        <f>'Circle wise Q4'!E91</f>
        <v>137601</v>
      </c>
      <c r="F91" s="164">
        <f>'Circle wise Q4'!F91+'Circle wise Q3'!F91+'Circle wise Q2'!F91+'Circle wise Q1'!F91</f>
        <v>371490</v>
      </c>
      <c r="G91" s="164">
        <f>'Circle wise Q4'!G91+'Circle wise Q3'!G91+'Circle wise Q2'!G91+'Circle wise Q1'!G91</f>
        <v>8672621</v>
      </c>
      <c r="H91" s="164">
        <f>'Circle wise Q4'!H91+'Circle wise Q3'!H91+'Circle wise Q2'!H91+'Circle wise Q1'!H91</f>
        <v>307840</v>
      </c>
      <c r="I91" s="164">
        <f>'Circle wise Q4'!I91+'Circle wise Q3'!I91+'Circle wise Q2'!I91+'Circle wise Q1'!I91</f>
        <v>3030001981</v>
      </c>
      <c r="J91" s="164">
        <f>'Circle wise Q4'!J91+'Circle wise Q3'!J91+'Circle wise Q2'!J91+'Circle wise Q1'!J91</f>
        <v>91729214536</v>
      </c>
      <c r="K91" s="164">
        <f>'Circle wise Q4'!K91+'Circle wise Q3'!K91+'Circle wise Q2'!K91+'Circle wise Q1'!K91</f>
        <v>2741116281</v>
      </c>
      <c r="L91" s="46">
        <f t="shared" si="7"/>
        <v>162.93421052631578</v>
      </c>
      <c r="M91" s="46">
        <f>G91/D91</f>
        <v>3803.781140350877</v>
      </c>
      <c r="N91" s="36">
        <f t="shared" si="8"/>
        <v>97.06498368800086</v>
      </c>
    </row>
    <row r="93" spans="2:9" ht="15.75">
      <c r="B93" s="169" t="s">
        <v>120</v>
      </c>
      <c r="C93" s="169"/>
      <c r="D93" s="169"/>
      <c r="E93" s="169"/>
      <c r="F93" s="169"/>
      <c r="G93" s="169"/>
      <c r="H93" s="169"/>
      <c r="I93" s="169"/>
    </row>
    <row r="95" spans="2:7" ht="15">
      <c r="B95" s="11" t="s">
        <v>31</v>
      </c>
      <c r="G95" s="11" t="s">
        <v>32</v>
      </c>
    </row>
    <row r="97" spans="2:9" ht="15">
      <c r="B97" s="12" t="s">
        <v>33</v>
      </c>
      <c r="C97" s="12"/>
      <c r="D97" s="73" t="s">
        <v>34</v>
      </c>
      <c r="E97" s="13">
        <f>I91/E91</f>
        <v>22020.20320346509</v>
      </c>
      <c r="F97" s="14"/>
      <c r="G97" s="170" t="s">
        <v>35</v>
      </c>
      <c r="H97" s="170"/>
      <c r="I97" s="170"/>
    </row>
    <row r="98" spans="2:10" ht="15">
      <c r="B98" s="12"/>
      <c r="C98" s="12"/>
      <c r="D98" s="74"/>
      <c r="E98" s="13"/>
      <c r="F98" s="17"/>
      <c r="G98" s="18" t="s">
        <v>36</v>
      </c>
      <c r="H98" s="64" t="s">
        <v>37</v>
      </c>
      <c r="I98" s="19">
        <f>F91/D91</f>
        <v>162.93421052631578</v>
      </c>
      <c r="J98" s="11" t="s">
        <v>38</v>
      </c>
    </row>
    <row r="99" spans="2:9" ht="15">
      <c r="B99" s="12" t="s">
        <v>39</v>
      </c>
      <c r="C99" s="12"/>
      <c r="D99" s="74" t="s">
        <v>34</v>
      </c>
      <c r="E99" s="13">
        <f>J91/E91</f>
        <v>666631.8888380171</v>
      </c>
      <c r="F99" s="17" t="s">
        <v>40</v>
      </c>
      <c r="G99" s="18"/>
      <c r="H99" s="64"/>
      <c r="I99" s="20"/>
    </row>
    <row r="100" spans="2:10" ht="15">
      <c r="B100" s="12"/>
      <c r="C100" s="12"/>
      <c r="D100" s="74"/>
      <c r="E100" s="13"/>
      <c r="F100" s="17"/>
      <c r="G100" s="18" t="s">
        <v>41</v>
      </c>
      <c r="H100" s="64" t="s">
        <v>42</v>
      </c>
      <c r="I100" s="19">
        <f>G91/D91</f>
        <v>3803.781140350877</v>
      </c>
      <c r="J100" s="17" t="s">
        <v>43</v>
      </c>
    </row>
    <row r="101" spans="2:9" ht="15">
      <c r="B101" s="12" t="s">
        <v>44</v>
      </c>
      <c r="C101" s="12"/>
      <c r="D101" s="74" t="s">
        <v>34</v>
      </c>
      <c r="E101" s="13">
        <f>K91/E91</f>
        <v>19920.75843198814</v>
      </c>
      <c r="F101" s="17"/>
      <c r="G101" s="18"/>
      <c r="H101" s="18"/>
      <c r="I101" s="20"/>
    </row>
    <row r="102" spans="5:9" ht="45">
      <c r="E102" s="17"/>
      <c r="F102" s="15"/>
      <c r="G102" s="21" t="s">
        <v>45</v>
      </c>
      <c r="H102" s="22" t="s">
        <v>46</v>
      </c>
      <c r="I102" s="23">
        <f>(1-(I100/(24*90*60)))*100</f>
        <v>97.06498368800086</v>
      </c>
    </row>
    <row r="103" spans="5:9" ht="15">
      <c r="E103" s="17"/>
      <c r="F103" s="15"/>
      <c r="G103" s="32"/>
      <c r="H103" s="33"/>
      <c r="I103" s="34"/>
    </row>
    <row r="104" spans="2:14" ht="45.75" customHeight="1">
      <c r="B104" s="171" t="s">
        <v>65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</row>
    <row r="105" spans="5:9" ht="15">
      <c r="E105" s="17"/>
      <c r="F105" s="15"/>
      <c r="G105" s="32"/>
      <c r="H105" s="33"/>
      <c r="I105" s="34"/>
    </row>
    <row r="106" spans="5:9" ht="15">
      <c r="E106" s="17"/>
      <c r="F106" s="15"/>
      <c r="G106" s="32"/>
      <c r="H106" s="33"/>
      <c r="I106" s="34"/>
    </row>
    <row r="107" spans="2:13" ht="23.25">
      <c r="B107" s="173" t="s">
        <v>120</v>
      </c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" t="s">
        <v>0</v>
      </c>
    </row>
    <row r="108" spans="2:14" ht="15.75">
      <c r="B108" s="174" t="s">
        <v>67</v>
      </c>
      <c r="C108" s="175"/>
      <c r="D108" s="176"/>
      <c r="I108" s="2"/>
      <c r="L108" s="177" t="s">
        <v>1</v>
      </c>
      <c r="M108" s="177"/>
      <c r="N108" s="177"/>
    </row>
    <row r="109" spans="2:14" ht="124.5" customHeight="1">
      <c r="B109" s="3" t="s">
        <v>2</v>
      </c>
      <c r="C109" s="4" t="s">
        <v>3</v>
      </c>
      <c r="D109" s="71" t="s">
        <v>4</v>
      </c>
      <c r="E109" s="6" t="s">
        <v>5</v>
      </c>
      <c r="F109" s="6" t="s">
        <v>6</v>
      </c>
      <c r="G109" s="6" t="s">
        <v>7</v>
      </c>
      <c r="H109" s="6" t="s">
        <v>8</v>
      </c>
      <c r="I109" s="6" t="s">
        <v>9</v>
      </c>
      <c r="J109" s="6" t="s">
        <v>10</v>
      </c>
      <c r="K109" s="6" t="s">
        <v>11</v>
      </c>
      <c r="L109" s="7" t="s">
        <v>12</v>
      </c>
      <c r="M109" s="7" t="s">
        <v>13</v>
      </c>
      <c r="N109" s="7" t="s">
        <v>14</v>
      </c>
    </row>
    <row r="110" spans="2:14" ht="19.5" customHeight="1">
      <c r="B110" s="3">
        <v>1</v>
      </c>
      <c r="C110" s="4">
        <v>2</v>
      </c>
      <c r="D110" s="71">
        <v>3</v>
      </c>
      <c r="E110" s="4">
        <v>4</v>
      </c>
      <c r="F110" s="5">
        <v>5</v>
      </c>
      <c r="G110" s="4">
        <v>6</v>
      </c>
      <c r="H110" s="5">
        <v>7</v>
      </c>
      <c r="I110" s="4">
        <v>8</v>
      </c>
      <c r="J110" s="5">
        <v>9</v>
      </c>
      <c r="K110" s="4">
        <v>10</v>
      </c>
      <c r="L110" s="5">
        <v>11</v>
      </c>
      <c r="M110" s="4">
        <v>12</v>
      </c>
      <c r="N110" s="5">
        <v>13</v>
      </c>
    </row>
    <row r="111" spans="2:14" ht="21" customHeight="1">
      <c r="B111" s="65">
        <v>1</v>
      </c>
      <c r="C111" s="20" t="s">
        <v>53</v>
      </c>
      <c r="D111" s="44">
        <f>D21</f>
        <v>615</v>
      </c>
      <c r="E111" s="44">
        <f>E21</f>
        <v>47604</v>
      </c>
      <c r="F111" s="44">
        <f>'Circle wise Q3'!F111+'Circle wise Q2'!F111+'Circle wise Q3'!F111</f>
        <v>14733</v>
      </c>
      <c r="G111" s="44">
        <f>'Circle wise Q3'!G111+'Circle wise Q2'!G111+'Circle wise Q3'!G111</f>
        <v>576970</v>
      </c>
      <c r="H111" s="44">
        <f>'Circle wise Q3'!H111+'Circle wise Q2'!H111+'Circle wise Q3'!H111</f>
        <v>25857</v>
      </c>
      <c r="I111" s="44">
        <f>I21</f>
        <v>49391048</v>
      </c>
      <c r="J111" s="44">
        <f>J21</f>
        <v>2395854924</v>
      </c>
      <c r="K111" s="44">
        <f>K21</f>
        <v>69085088</v>
      </c>
      <c r="L111" s="53">
        <f>F111/D111</f>
        <v>23.95609756097561</v>
      </c>
      <c r="M111" s="53">
        <f>G111/D111</f>
        <v>938.1626016260162</v>
      </c>
      <c r="N111" s="56">
        <f>(1-((M111)/(24*90*60)))*100</f>
        <v>99.27610910368362</v>
      </c>
    </row>
    <row r="112" spans="2:14" ht="21" customHeight="1">
      <c r="B112" s="65">
        <v>2</v>
      </c>
      <c r="C112" s="20" t="s">
        <v>54</v>
      </c>
      <c r="D112" s="44">
        <f>D56</f>
        <v>222</v>
      </c>
      <c r="E112" s="44">
        <f aca="true" t="shared" si="9" ref="E112:K112">E56</f>
        <v>15540</v>
      </c>
      <c r="F112" s="44">
        <f>'Circle wise Q3'!F112+'Circle wise Q2'!F112+'Circle wise Q3'!F112</f>
        <v>17682</v>
      </c>
      <c r="G112" s="44">
        <f>'Circle wise Q3'!G112+'Circle wise Q2'!G112+'Circle wise Q3'!G112</f>
        <v>648442</v>
      </c>
      <c r="H112" s="44">
        <f>'Circle wise Q3'!H112+'Circle wise Q2'!H112+'Circle wise Q3'!H112</f>
        <v>37203</v>
      </c>
      <c r="I112" s="44">
        <f t="shared" si="9"/>
        <v>43724898</v>
      </c>
      <c r="J112" s="44">
        <f t="shared" si="9"/>
        <v>1854330867</v>
      </c>
      <c r="K112" s="44">
        <f t="shared" si="9"/>
        <v>119624939</v>
      </c>
      <c r="L112" s="53">
        <f>F112/D112</f>
        <v>79.64864864864865</v>
      </c>
      <c r="M112" s="53">
        <f>G112/D112</f>
        <v>2920.90990990991</v>
      </c>
      <c r="N112" s="56">
        <f>(1-((M112)/(24*90*60)))*100</f>
        <v>97.74621148926704</v>
      </c>
    </row>
    <row r="113" spans="2:14" ht="21" customHeight="1">
      <c r="B113" s="65">
        <v>3</v>
      </c>
      <c r="C113" s="20" t="s">
        <v>55</v>
      </c>
      <c r="D113" s="44">
        <f>D91</f>
        <v>2280</v>
      </c>
      <c r="E113" s="44">
        <f aca="true" t="shared" si="10" ref="E113:K113">E91</f>
        <v>137601</v>
      </c>
      <c r="F113" s="44">
        <f>'Circle wise Q3'!F113+'Circle wise Q2'!F113+'Circle wise Q3'!F113</f>
        <v>231742</v>
      </c>
      <c r="G113" s="44">
        <f>'Circle wise Q3'!G113+'Circle wise Q2'!G113+'Circle wise Q3'!G113</f>
        <v>7219966</v>
      </c>
      <c r="H113" s="44">
        <f>'Circle wise Q3'!H113+'Circle wise Q2'!H113+'Circle wise Q3'!H113</f>
        <v>216401</v>
      </c>
      <c r="I113" s="44">
        <f t="shared" si="10"/>
        <v>3030001981</v>
      </c>
      <c r="J113" s="44">
        <f t="shared" si="10"/>
        <v>91729214536</v>
      </c>
      <c r="K113" s="44">
        <f t="shared" si="10"/>
        <v>2741116281</v>
      </c>
      <c r="L113" s="53">
        <f>F113/D113</f>
        <v>101.64122807017544</v>
      </c>
      <c r="M113" s="53">
        <f>G113/D113</f>
        <v>3166.651754385965</v>
      </c>
      <c r="N113" s="56">
        <f>(1-((M113)/(24*90*60)))*100</f>
        <v>97.55659586852936</v>
      </c>
    </row>
    <row r="114" spans="2:14" s="11" customFormat="1" ht="21" customHeight="1">
      <c r="B114" s="20"/>
      <c r="C114" s="20" t="s">
        <v>56</v>
      </c>
      <c r="D114" s="44">
        <f aca="true" t="shared" si="11" ref="D114:K114">SUM(D111:D113)</f>
        <v>3117</v>
      </c>
      <c r="E114" s="37">
        <f t="shared" si="11"/>
        <v>200745</v>
      </c>
      <c r="F114" s="37">
        <f t="shared" si="11"/>
        <v>264157</v>
      </c>
      <c r="G114" s="37">
        <f t="shared" si="11"/>
        <v>8445378</v>
      </c>
      <c r="H114" s="27">
        <f t="shared" si="11"/>
        <v>279461</v>
      </c>
      <c r="I114" s="27">
        <f t="shared" si="11"/>
        <v>3123117927</v>
      </c>
      <c r="J114" s="37">
        <f t="shared" si="11"/>
        <v>95979400327</v>
      </c>
      <c r="K114" s="27">
        <f t="shared" si="11"/>
        <v>2929826308</v>
      </c>
      <c r="L114" s="46">
        <f>F114/D114</f>
        <v>84.74719281360282</v>
      </c>
      <c r="M114" s="46">
        <f>G114/D114</f>
        <v>2709.4571703561114</v>
      </c>
      <c r="N114" s="36">
        <f>(1-((M114)/(24*90*60)))*100</f>
        <v>97.90936946731782</v>
      </c>
    </row>
    <row r="116" spans="3:10" ht="15.75">
      <c r="C116" s="169" t="s">
        <v>120</v>
      </c>
      <c r="D116" s="169"/>
      <c r="E116" s="169"/>
      <c r="F116" s="169"/>
      <c r="G116" s="169"/>
      <c r="H116" s="169"/>
      <c r="I116" s="169"/>
      <c r="J116" s="169"/>
    </row>
    <row r="118" spans="3:8" ht="15">
      <c r="C118" s="11" t="s">
        <v>31</v>
      </c>
      <c r="H118" s="11" t="s">
        <v>32</v>
      </c>
    </row>
    <row r="120" spans="3:9" ht="15">
      <c r="C120" s="28" t="s">
        <v>33</v>
      </c>
      <c r="D120" s="75"/>
      <c r="E120" s="29">
        <f>I114/E114</f>
        <v>15557.637435552566</v>
      </c>
      <c r="F120" s="11"/>
      <c r="G120" s="170" t="s">
        <v>35</v>
      </c>
      <c r="H120" s="170"/>
      <c r="I120" s="170"/>
    </row>
    <row r="121" spans="3:10" ht="15">
      <c r="C121" s="28"/>
      <c r="D121" s="75"/>
      <c r="E121" s="29"/>
      <c r="F121" s="11"/>
      <c r="G121" s="18" t="s">
        <v>36</v>
      </c>
      <c r="H121" s="64" t="s">
        <v>37</v>
      </c>
      <c r="I121" s="19">
        <f>F114/D114</f>
        <v>84.74719281360282</v>
      </c>
      <c r="J121" s="11" t="s">
        <v>38</v>
      </c>
    </row>
    <row r="122" spans="3:9" ht="15">
      <c r="C122" s="28" t="s">
        <v>39</v>
      </c>
      <c r="D122" s="75"/>
      <c r="E122" s="29">
        <f>J114/E114</f>
        <v>478116.01946250215</v>
      </c>
      <c r="F122" s="11" t="s">
        <v>49</v>
      </c>
      <c r="G122" s="18"/>
      <c r="H122" s="64"/>
      <c r="I122" s="20"/>
    </row>
    <row r="123" spans="3:10" ht="15">
      <c r="C123" s="28"/>
      <c r="D123" s="75"/>
      <c r="E123" s="29"/>
      <c r="F123" s="11"/>
      <c r="G123" s="18" t="s">
        <v>41</v>
      </c>
      <c r="H123" s="64" t="s">
        <v>42</v>
      </c>
      <c r="I123" s="19">
        <f>G114/D114</f>
        <v>2709.4571703561114</v>
      </c>
      <c r="J123" s="17" t="s">
        <v>43</v>
      </c>
    </row>
    <row r="124" spans="3:9" ht="15">
      <c r="C124" s="28" t="s">
        <v>44</v>
      </c>
      <c r="D124" s="75"/>
      <c r="E124" s="29">
        <f>K114/E114</f>
        <v>14594.766036513985</v>
      </c>
      <c r="F124" s="11"/>
      <c r="G124" s="18"/>
      <c r="H124" s="18"/>
      <c r="I124" s="20"/>
    </row>
    <row r="125" spans="7:9" ht="45">
      <c r="G125" s="21" t="s">
        <v>45</v>
      </c>
      <c r="H125" s="22" t="s">
        <v>46</v>
      </c>
      <c r="I125" s="23">
        <f>(1-(I123/(24*90*60)))*100</f>
        <v>97.90936946731782</v>
      </c>
    </row>
    <row r="127" spans="2:14" ht="48" customHeight="1">
      <c r="B127" s="171" t="s">
        <v>65</v>
      </c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</row>
  </sheetData>
  <sheetProtection/>
  <mergeCells count="27">
    <mergeCell ref="B73:D73"/>
    <mergeCell ref="L73:N73"/>
    <mergeCell ref="G27:I27"/>
    <mergeCell ref="B2:L2"/>
    <mergeCell ref="B3:D3"/>
    <mergeCell ref="L3:N3"/>
    <mergeCell ref="B21:C21"/>
    <mergeCell ref="B23:I23"/>
    <mergeCell ref="B91:C91"/>
    <mergeCell ref="B34:N34"/>
    <mergeCell ref="B37:L37"/>
    <mergeCell ref="B38:D38"/>
    <mergeCell ref="L38:N38"/>
    <mergeCell ref="B56:C56"/>
    <mergeCell ref="B58:I58"/>
    <mergeCell ref="G62:I62"/>
    <mergeCell ref="B69:N69"/>
    <mergeCell ref="B72:L72"/>
    <mergeCell ref="C116:J116"/>
    <mergeCell ref="G120:I120"/>
    <mergeCell ref="B127:N127"/>
    <mergeCell ref="B93:I93"/>
    <mergeCell ref="G97:I97"/>
    <mergeCell ref="B104:N104"/>
    <mergeCell ref="B107:L107"/>
    <mergeCell ref="B108:D108"/>
    <mergeCell ref="L108:N108"/>
  </mergeCells>
  <printOptions/>
  <pageMargins left="0.54" right="0.14" top="0.28" bottom="0.34" header="0.17" footer="0.15"/>
  <pageSetup horizontalDpi="600" verticalDpi="600" orientation="landscape" scale="70" r:id="rId1"/>
  <headerFooter>
    <oddFooter>&amp;C&amp;Z&amp;F&amp;RPage &amp;P</oddFooter>
  </headerFooter>
  <rowBreaks count="2" manualBreakCount="2">
    <brk id="34" min="1" max="13" man="1"/>
    <brk id="69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J8" sqref="J8"/>
    </sheetView>
  </sheetViews>
  <sheetFormatPr defaultColWidth="9.140625" defaultRowHeight="15"/>
  <cols>
    <col min="2" max="2" width="6.57421875" style="0" customWidth="1"/>
    <col min="3" max="3" width="21.57421875" style="0" customWidth="1"/>
    <col min="4" max="4" width="14.421875" style="0" customWidth="1"/>
    <col min="5" max="7" width="13.140625" style="0" customWidth="1"/>
    <col min="8" max="9" width="14.421875" style="0" customWidth="1"/>
    <col min="10" max="12" width="13.421875" style="0" customWidth="1"/>
    <col min="13" max="13" width="15.28125" style="0" customWidth="1"/>
    <col min="14" max="15" width="13.421875" style="0" customWidth="1"/>
  </cols>
  <sheetData>
    <row r="2" spans="2:14" ht="31.5">
      <c r="B2" s="183" t="s">
        <v>106</v>
      </c>
      <c r="C2" s="184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2:15" ht="23.25">
      <c r="B3" s="185" t="s">
        <v>107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33"/>
    </row>
    <row r="6" spans="2:15" s="160" customFormat="1" ht="150">
      <c r="B6" s="156" t="s">
        <v>2</v>
      </c>
      <c r="C6" s="157" t="s">
        <v>108</v>
      </c>
      <c r="D6" s="158" t="s">
        <v>109</v>
      </c>
      <c r="E6" s="159" t="s">
        <v>110</v>
      </c>
      <c r="F6" s="159" t="s">
        <v>111</v>
      </c>
      <c r="G6" s="159" t="s">
        <v>112</v>
      </c>
      <c r="H6" s="159" t="s">
        <v>113</v>
      </c>
      <c r="I6" s="159" t="s">
        <v>114</v>
      </c>
      <c r="J6" s="159" t="s">
        <v>115</v>
      </c>
      <c r="K6" s="159" t="s">
        <v>116</v>
      </c>
      <c r="L6" s="159" t="s">
        <v>117</v>
      </c>
      <c r="M6" s="159" t="s">
        <v>96</v>
      </c>
      <c r="N6" s="159" t="s">
        <v>97</v>
      </c>
      <c r="O6" s="159" t="s">
        <v>118</v>
      </c>
    </row>
    <row r="7" spans="2:15" s="160" customFormat="1" ht="15">
      <c r="B7" s="156">
        <v>1</v>
      </c>
      <c r="C7" s="161">
        <v>2</v>
      </c>
      <c r="D7" s="158">
        <v>3</v>
      </c>
      <c r="E7" s="157">
        <v>5</v>
      </c>
      <c r="F7" s="161">
        <v>6</v>
      </c>
      <c r="G7" s="157">
        <v>7</v>
      </c>
      <c r="H7" s="161">
        <v>8</v>
      </c>
      <c r="I7" s="157">
        <v>9</v>
      </c>
      <c r="J7" s="161">
        <v>10</v>
      </c>
      <c r="K7" s="157">
        <v>11</v>
      </c>
      <c r="L7" s="161">
        <v>12</v>
      </c>
      <c r="M7" s="161">
        <v>16</v>
      </c>
      <c r="N7" s="157">
        <v>17</v>
      </c>
      <c r="O7" s="156">
        <v>18</v>
      </c>
    </row>
    <row r="8" spans="2:15" ht="15">
      <c r="B8" s="57">
        <v>1</v>
      </c>
      <c r="C8" s="58" t="s">
        <v>15</v>
      </c>
      <c r="D8" s="141" t="s">
        <v>54</v>
      </c>
      <c r="E8" s="24">
        <v>210468</v>
      </c>
      <c r="F8" s="24">
        <v>26308</v>
      </c>
      <c r="G8" s="24">
        <v>72045</v>
      </c>
      <c r="H8" s="24">
        <v>126278</v>
      </c>
      <c r="I8" s="24">
        <v>283436</v>
      </c>
      <c r="J8" s="108">
        <f>F8/E8</f>
        <v>0.12499762434194271</v>
      </c>
      <c r="K8" s="162">
        <f>G8/E8</f>
        <v>0.3423085694737442</v>
      </c>
      <c r="L8" s="163">
        <f>(1)-(K8/(24*90*60))</f>
        <v>0.9999973587301738</v>
      </c>
      <c r="M8" s="108">
        <f>H8/E8</f>
        <v>0.5999866963148792</v>
      </c>
      <c r="N8" s="108">
        <f>I8/E8</f>
        <v>1.3466940342474865</v>
      </c>
      <c r="O8" s="163">
        <f>(1)-(N8/(24*365*60))</f>
        <v>0.9999974377967384</v>
      </c>
    </row>
    <row r="9" spans="2:15" ht="15">
      <c r="B9" s="81">
        <v>2</v>
      </c>
      <c r="C9" s="98" t="s">
        <v>16</v>
      </c>
      <c r="D9" s="141" t="s">
        <v>54</v>
      </c>
      <c r="E9" s="24">
        <v>85942</v>
      </c>
      <c r="F9" s="24">
        <v>7161</v>
      </c>
      <c r="G9" s="24">
        <v>21511</v>
      </c>
      <c r="H9" s="24">
        <v>36522</v>
      </c>
      <c r="I9" s="24">
        <v>130891</v>
      </c>
      <c r="J9" s="108">
        <f aca="true" t="shared" si="0" ref="J9:J22">F9/E9</f>
        <v>0.08332363687137836</v>
      </c>
      <c r="K9" s="162">
        <f aca="true" t="shared" si="1" ref="K9:K22">G9/E9</f>
        <v>0.25029671173582185</v>
      </c>
      <c r="L9" s="163">
        <f>(1)-(K9/(24*90*60))</f>
        <v>0.999998068698212</v>
      </c>
      <c r="M9" s="108">
        <f aca="true" t="shared" si="2" ref="M9:M22">H9/E9</f>
        <v>0.4249610202229411</v>
      </c>
      <c r="N9" s="108">
        <f aca="true" t="shared" si="3" ref="N9:N22">I9/E9</f>
        <v>1.5230155220962975</v>
      </c>
      <c r="O9" s="163">
        <f aca="true" t="shared" si="4" ref="O9:O23">(1)-(N9/(24*365*60))</f>
        <v>0.9999971023296764</v>
      </c>
    </row>
    <row r="10" spans="2:15" ht="15">
      <c r="B10" s="85">
        <v>3</v>
      </c>
      <c r="C10" s="82" t="s">
        <v>17</v>
      </c>
      <c r="D10" s="141" t="s">
        <v>119</v>
      </c>
      <c r="E10" s="24">
        <v>572774</v>
      </c>
      <c r="F10" s="24">
        <v>95462</v>
      </c>
      <c r="G10" s="24">
        <v>320395</v>
      </c>
      <c r="H10" s="24">
        <v>572772</v>
      </c>
      <c r="I10" s="24">
        <v>1639019</v>
      </c>
      <c r="J10" s="108">
        <f>F10/E10</f>
        <v>0.16666608470356545</v>
      </c>
      <c r="K10" s="162">
        <f t="shared" si="1"/>
        <v>0.5593742034380053</v>
      </c>
      <c r="L10" s="163">
        <f>(1)-(K10/(24*90*60))</f>
        <v>0.9999956838410229</v>
      </c>
      <c r="M10" s="108">
        <f t="shared" si="2"/>
        <v>0.9999965082213927</v>
      </c>
      <c r="N10" s="108">
        <f t="shared" si="3"/>
        <v>2.861545740553866</v>
      </c>
      <c r="O10" s="163">
        <f t="shared" si="4"/>
        <v>0.9999945556587889</v>
      </c>
    </row>
    <row r="11" spans="2:15" ht="15">
      <c r="B11" s="101">
        <v>4</v>
      </c>
      <c r="C11" s="102" t="s">
        <v>18</v>
      </c>
      <c r="D11" s="141" t="s">
        <v>119</v>
      </c>
      <c r="E11" s="24">
        <v>281378</v>
      </c>
      <c r="F11" s="24">
        <v>56276</v>
      </c>
      <c r="G11" s="24">
        <v>235515</v>
      </c>
      <c r="H11" s="24">
        <v>365794</v>
      </c>
      <c r="I11" s="24">
        <v>815814</v>
      </c>
      <c r="J11" s="108">
        <f t="shared" si="0"/>
        <v>0.20000142157524753</v>
      </c>
      <c r="K11" s="162">
        <f t="shared" si="1"/>
        <v>0.8370057360561238</v>
      </c>
      <c r="L11" s="163">
        <f aca="true" t="shared" si="5" ref="L11:L23">(1)-(K11/(24*90*60))</f>
        <v>0.999993541622407</v>
      </c>
      <c r="M11" s="108">
        <f t="shared" si="2"/>
        <v>1.300009240239109</v>
      </c>
      <c r="N11" s="108">
        <f t="shared" si="3"/>
        <v>2.8993524724747495</v>
      </c>
      <c r="O11" s="163">
        <f t="shared" si="4"/>
        <v>0.9999944837281726</v>
      </c>
    </row>
    <row r="12" spans="2:15" ht="15">
      <c r="B12" s="57">
        <v>5</v>
      </c>
      <c r="C12" s="58" t="s">
        <v>19</v>
      </c>
      <c r="D12" s="141" t="s">
        <v>54</v>
      </c>
      <c r="E12" s="24">
        <v>196210</v>
      </c>
      <c r="F12" s="24">
        <v>26350</v>
      </c>
      <c r="G12" s="24">
        <v>6382</v>
      </c>
      <c r="H12" s="24">
        <v>121210</v>
      </c>
      <c r="I12" s="24">
        <v>24754</v>
      </c>
      <c r="J12" s="108">
        <f t="shared" si="0"/>
        <v>0.13429488813006474</v>
      </c>
      <c r="K12" s="162">
        <f t="shared" si="1"/>
        <v>0.032526374802507516</v>
      </c>
      <c r="L12" s="163">
        <f t="shared" si="5"/>
        <v>0.9999997490248858</v>
      </c>
      <c r="M12" s="108">
        <f t="shared" si="2"/>
        <v>0.6177564853982977</v>
      </c>
      <c r="N12" s="108">
        <f t="shared" si="3"/>
        <v>0.1261607461393405</v>
      </c>
      <c r="O12" s="163">
        <f t="shared" si="4"/>
        <v>0.9999997599681391</v>
      </c>
    </row>
    <row r="13" spans="2:15" ht="15">
      <c r="B13" s="81">
        <v>6</v>
      </c>
      <c r="C13" s="82" t="s">
        <v>20</v>
      </c>
      <c r="D13" s="141" t="s">
        <v>119</v>
      </c>
      <c r="E13" s="24">
        <v>482795</v>
      </c>
      <c r="F13" s="24">
        <v>80465</v>
      </c>
      <c r="G13" s="24">
        <v>41595</v>
      </c>
      <c r="H13" s="24">
        <v>410370</v>
      </c>
      <c r="I13" s="24">
        <v>856639</v>
      </c>
      <c r="J13" s="108">
        <f t="shared" si="0"/>
        <v>0.16666494060626147</v>
      </c>
      <c r="K13" s="162">
        <f t="shared" si="1"/>
        <v>0.08615457906564898</v>
      </c>
      <c r="L13" s="163">
        <f t="shared" si="5"/>
        <v>0.9999993352270133</v>
      </c>
      <c r="M13" s="108">
        <f t="shared" si="2"/>
        <v>0.8499880901832041</v>
      </c>
      <c r="N13" s="108">
        <f t="shared" si="3"/>
        <v>1.7743327913503661</v>
      </c>
      <c r="O13" s="163">
        <f t="shared" si="4"/>
        <v>0.9999966241765765</v>
      </c>
    </row>
    <row r="14" spans="2:15" ht="15">
      <c r="B14" s="85">
        <v>7</v>
      </c>
      <c r="C14" s="82" t="s">
        <v>21</v>
      </c>
      <c r="D14" s="141" t="s">
        <v>119</v>
      </c>
      <c r="E14" s="24">
        <v>445244</v>
      </c>
      <c r="F14" s="24">
        <v>74207</v>
      </c>
      <c r="G14" s="24">
        <v>89986</v>
      </c>
      <c r="H14" s="24">
        <v>385876</v>
      </c>
      <c r="I14" s="24">
        <v>1074469</v>
      </c>
      <c r="J14" s="108">
        <f t="shared" si="0"/>
        <v>0.16666591801349373</v>
      </c>
      <c r="K14" s="162">
        <f t="shared" si="1"/>
        <v>0.20210491326104338</v>
      </c>
      <c r="L14" s="163">
        <f t="shared" si="5"/>
        <v>0.9999984405485088</v>
      </c>
      <c r="M14" s="108">
        <f t="shared" si="2"/>
        <v>0.8666618752863599</v>
      </c>
      <c r="N14" s="108">
        <f t="shared" si="3"/>
        <v>2.4132138782330586</v>
      </c>
      <c r="O14" s="163">
        <f t="shared" si="4"/>
        <v>0.9999954086493945</v>
      </c>
    </row>
    <row r="15" spans="2:15" ht="15">
      <c r="B15" s="50">
        <v>8</v>
      </c>
      <c r="C15" s="58" t="s">
        <v>22</v>
      </c>
      <c r="D15" s="141" t="s">
        <v>54</v>
      </c>
      <c r="E15" s="24">
        <v>101102</v>
      </c>
      <c r="F15" s="24">
        <v>25275</v>
      </c>
      <c r="G15" s="24">
        <v>1222</v>
      </c>
      <c r="H15" s="24">
        <v>136485</v>
      </c>
      <c r="I15" s="24">
        <v>139267</v>
      </c>
      <c r="J15" s="108">
        <f t="shared" si="0"/>
        <v>0.24999505449941642</v>
      </c>
      <c r="K15" s="162">
        <f t="shared" si="1"/>
        <v>0.012086803426242805</v>
      </c>
      <c r="L15" s="163">
        <f t="shared" si="5"/>
        <v>0.9999999067376278</v>
      </c>
      <c r="M15" s="108">
        <f t="shared" si="2"/>
        <v>1.3499732942968488</v>
      </c>
      <c r="N15" s="108">
        <f t="shared" si="3"/>
        <v>1.377490059543827</v>
      </c>
      <c r="O15" s="163">
        <f t="shared" si="4"/>
        <v>0.9999973792046051</v>
      </c>
    </row>
    <row r="16" spans="2:15" ht="15">
      <c r="B16" s="85">
        <v>9</v>
      </c>
      <c r="C16" s="82" t="s">
        <v>23</v>
      </c>
      <c r="D16" s="141" t="s">
        <v>119</v>
      </c>
      <c r="E16" s="24">
        <v>346403</v>
      </c>
      <c r="F16" s="24">
        <v>57738</v>
      </c>
      <c r="G16" s="24">
        <v>84522</v>
      </c>
      <c r="H16" s="24">
        <v>323332</v>
      </c>
      <c r="I16" s="24">
        <v>879710</v>
      </c>
      <c r="J16" s="108">
        <f t="shared" si="0"/>
        <v>0.1666786950459436</v>
      </c>
      <c r="K16" s="162">
        <f t="shared" si="1"/>
        <v>0.24399904157873922</v>
      </c>
      <c r="L16" s="163">
        <f t="shared" si="5"/>
        <v>0.9999981172913458</v>
      </c>
      <c r="M16" s="108">
        <f t="shared" si="2"/>
        <v>0.933398382808463</v>
      </c>
      <c r="N16" s="108">
        <f t="shared" si="3"/>
        <v>2.539556528090115</v>
      </c>
      <c r="O16" s="163">
        <f t="shared" si="4"/>
        <v>0.9999951682714457</v>
      </c>
    </row>
    <row r="17" spans="2:15" ht="15">
      <c r="B17" s="26">
        <v>10</v>
      </c>
      <c r="C17" s="30" t="s">
        <v>24</v>
      </c>
      <c r="D17" s="141" t="s">
        <v>119</v>
      </c>
      <c r="E17" s="24">
        <v>152552</v>
      </c>
      <c r="F17" s="24">
        <v>30510</v>
      </c>
      <c r="G17" s="24">
        <v>8960</v>
      </c>
      <c r="H17" s="24">
        <v>155601</v>
      </c>
      <c r="I17" s="24">
        <v>195433</v>
      </c>
      <c r="J17" s="108">
        <f t="shared" si="0"/>
        <v>0.1999973779432587</v>
      </c>
      <c r="K17" s="162">
        <f t="shared" si="1"/>
        <v>0.058734071005296554</v>
      </c>
      <c r="L17" s="163">
        <f t="shared" si="5"/>
        <v>0.9999995468050077</v>
      </c>
      <c r="M17" s="108">
        <f t="shared" si="2"/>
        <v>1.0199866275106193</v>
      </c>
      <c r="N17" s="108">
        <f t="shared" si="3"/>
        <v>1.2810910378100582</v>
      </c>
      <c r="O17" s="163">
        <f t="shared" si="4"/>
        <v>0.9999975626121808</v>
      </c>
    </row>
    <row r="18" spans="2:15" ht="15">
      <c r="B18" s="91">
        <v>11</v>
      </c>
      <c r="C18" s="92" t="s">
        <v>25</v>
      </c>
      <c r="D18" s="141" t="s">
        <v>119</v>
      </c>
      <c r="E18" s="24">
        <v>270752</v>
      </c>
      <c r="F18" s="24">
        <v>67680</v>
      </c>
      <c r="G18" s="24">
        <v>35555</v>
      </c>
      <c r="H18" s="24">
        <v>358704</v>
      </c>
      <c r="I18" s="24">
        <v>749327</v>
      </c>
      <c r="J18" s="108">
        <f t="shared" si="0"/>
        <v>0.2499704526651696</v>
      </c>
      <c r="K18" s="162">
        <f t="shared" si="1"/>
        <v>0.13131943623685144</v>
      </c>
      <c r="L18" s="163">
        <f t="shared" si="5"/>
        <v>0.9999989867327451</v>
      </c>
      <c r="M18" s="108">
        <f t="shared" si="2"/>
        <v>1.324843399125399</v>
      </c>
      <c r="N18" s="108">
        <f t="shared" si="3"/>
        <v>2.7675769708072333</v>
      </c>
      <c r="O18" s="163">
        <f t="shared" si="4"/>
        <v>0.9999947344425973</v>
      </c>
    </row>
    <row r="19" spans="2:15" ht="15">
      <c r="B19" s="95">
        <v>12</v>
      </c>
      <c r="C19" s="96" t="s">
        <v>26</v>
      </c>
      <c r="D19" s="141" t="s">
        <v>119</v>
      </c>
      <c r="E19" s="24">
        <v>350259</v>
      </c>
      <c r="F19" s="24">
        <v>70052</v>
      </c>
      <c r="G19" s="24">
        <v>180071</v>
      </c>
      <c r="H19" s="24">
        <v>357130</v>
      </c>
      <c r="I19" s="24">
        <v>1129440</v>
      </c>
      <c r="J19" s="108">
        <f t="shared" si="0"/>
        <v>0.20000057100602697</v>
      </c>
      <c r="K19" s="162">
        <f t="shared" si="1"/>
        <v>0.514108131411327</v>
      </c>
      <c r="L19" s="163">
        <f t="shared" si="5"/>
        <v>0.99999603311627</v>
      </c>
      <c r="M19" s="108">
        <f t="shared" si="2"/>
        <v>1.0196169120565068</v>
      </c>
      <c r="N19" s="108">
        <f t="shared" si="3"/>
        <v>3.2245852354971607</v>
      </c>
      <c r="O19" s="163">
        <f t="shared" si="4"/>
        <v>0.9999938649443769</v>
      </c>
    </row>
    <row r="20" spans="2:15" ht="15">
      <c r="B20" s="85">
        <v>13</v>
      </c>
      <c r="C20" s="82" t="s">
        <v>27</v>
      </c>
      <c r="D20" s="141" t="s">
        <v>119</v>
      </c>
      <c r="E20" s="24">
        <v>318126</v>
      </c>
      <c r="F20" s="24">
        <v>79530</v>
      </c>
      <c r="G20" s="24">
        <v>196910</v>
      </c>
      <c r="H20" s="24">
        <v>493086</v>
      </c>
      <c r="I20" s="24">
        <v>1107309</v>
      </c>
      <c r="J20" s="108">
        <f t="shared" si="0"/>
        <v>0.2499952848871202</v>
      </c>
      <c r="K20" s="162">
        <f t="shared" si="1"/>
        <v>0.6189685847745862</v>
      </c>
      <c r="L20" s="163">
        <f t="shared" si="5"/>
        <v>0.9999952240078336</v>
      </c>
      <c r="M20" s="108">
        <f t="shared" si="2"/>
        <v>1.5499707663001452</v>
      </c>
      <c r="N20" s="108">
        <f t="shared" si="3"/>
        <v>3.480724618547368</v>
      </c>
      <c r="O20" s="163">
        <f t="shared" si="4"/>
        <v>0.9999933776167836</v>
      </c>
    </row>
    <row r="21" spans="2:15" ht="15">
      <c r="B21" s="50">
        <v>14</v>
      </c>
      <c r="C21" s="51" t="s">
        <v>28</v>
      </c>
      <c r="D21" s="141" t="s">
        <v>119</v>
      </c>
      <c r="E21" s="24">
        <v>251022</v>
      </c>
      <c r="F21" s="24">
        <v>41837</v>
      </c>
      <c r="G21" s="24">
        <v>168334</v>
      </c>
      <c r="H21" s="24">
        <v>213368</v>
      </c>
      <c r="I21" s="24">
        <v>718899</v>
      </c>
      <c r="J21" s="108">
        <f t="shared" si="0"/>
        <v>0.16666666666666666</v>
      </c>
      <c r="K21" s="162">
        <f t="shared" si="1"/>
        <v>0.6705946092374374</v>
      </c>
      <c r="L21" s="163">
        <f t="shared" si="5"/>
        <v>0.9999948256588793</v>
      </c>
      <c r="M21" s="108">
        <f t="shared" si="2"/>
        <v>0.8499972113997977</v>
      </c>
      <c r="N21" s="108">
        <f t="shared" si="3"/>
        <v>2.8638884241221887</v>
      </c>
      <c r="O21" s="163">
        <f t="shared" si="4"/>
        <v>0.9999945512016284</v>
      </c>
    </row>
    <row r="22" spans="2:15" ht="15">
      <c r="B22" s="57">
        <v>15</v>
      </c>
      <c r="C22" s="58" t="s">
        <v>29</v>
      </c>
      <c r="D22" s="141" t="s">
        <v>119</v>
      </c>
      <c r="E22" s="24">
        <v>219310</v>
      </c>
      <c r="F22" s="24">
        <v>43862</v>
      </c>
      <c r="G22" s="24">
        <v>26434</v>
      </c>
      <c r="H22" s="24">
        <v>210536</v>
      </c>
      <c r="I22" s="24">
        <v>344075</v>
      </c>
      <c r="J22" s="108">
        <f t="shared" si="0"/>
        <v>0.2</v>
      </c>
      <c r="K22" s="162">
        <f t="shared" si="1"/>
        <v>0.12053257945374128</v>
      </c>
      <c r="L22" s="163">
        <f t="shared" si="5"/>
        <v>0.9999990699646647</v>
      </c>
      <c r="M22" s="108">
        <f t="shared" si="2"/>
        <v>0.9599927043910447</v>
      </c>
      <c r="N22" s="108">
        <f t="shared" si="3"/>
        <v>1.568897907072181</v>
      </c>
      <c r="O22" s="163">
        <f t="shared" si="4"/>
        <v>0.9999970150344234</v>
      </c>
    </row>
    <row r="23" spans="2:15" ht="15">
      <c r="B23" s="178" t="s">
        <v>30</v>
      </c>
      <c r="C23" s="179"/>
      <c r="D23" s="24"/>
      <c r="E23" s="24">
        <f aca="true" t="shared" si="6" ref="E23:K23">SUM(E8:E22)</f>
        <v>4284337</v>
      </c>
      <c r="F23" s="24">
        <f t="shared" si="6"/>
        <v>782713</v>
      </c>
      <c r="G23" s="24">
        <f t="shared" si="6"/>
        <v>1489437</v>
      </c>
      <c r="H23" s="24">
        <f t="shared" si="6"/>
        <v>4267064</v>
      </c>
      <c r="I23" s="24">
        <f t="shared" si="6"/>
        <v>10088482</v>
      </c>
      <c r="J23" s="108">
        <f t="shared" si="6"/>
        <v>2.7259186169555565</v>
      </c>
      <c r="K23" s="162">
        <f t="shared" si="6"/>
        <v>4.680114344957117</v>
      </c>
      <c r="L23" s="163">
        <f t="shared" si="5"/>
        <v>0.9999638880065975</v>
      </c>
      <c r="M23" s="162">
        <f>SUM(M8:M22)</f>
        <v>14.667139213755005</v>
      </c>
      <c r="N23" s="162">
        <f>SUM(N8:N22)</f>
        <v>32.048125966585296</v>
      </c>
      <c r="O23" s="163">
        <f t="shared" si="4"/>
        <v>0.9999390256355278</v>
      </c>
    </row>
  </sheetData>
  <sheetProtection/>
  <mergeCells count="3">
    <mergeCell ref="B2:N2"/>
    <mergeCell ref="B3:N3"/>
    <mergeCell ref="B23:C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U136"/>
  <sheetViews>
    <sheetView zoomScale="78" zoomScaleNormal="78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4" sqref="E14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20.7109375" style="0" customWidth="1"/>
    <col min="4" max="4" width="9.00390625" style="67" customWidth="1"/>
    <col min="5" max="5" width="12.00390625" style="0" customWidth="1"/>
    <col min="6" max="6" width="16.421875" style="0" customWidth="1"/>
    <col min="7" max="7" width="13.00390625" style="0" customWidth="1"/>
    <col min="8" max="8" width="11.140625" style="67" customWidth="1"/>
    <col min="9" max="9" width="11.140625" style="142" customWidth="1"/>
    <col min="10" max="10" width="19.00390625" style="0" customWidth="1"/>
    <col min="11" max="11" width="11.28125" style="0" customWidth="1"/>
    <col min="12" max="12" width="13.7109375" style="0" customWidth="1"/>
    <col min="13" max="13" width="11.28125" style="0" customWidth="1"/>
    <col min="14" max="14" width="7.8515625" style="0" customWidth="1"/>
    <col min="15" max="15" width="11.00390625" style="0" customWidth="1"/>
    <col min="16" max="16" width="12.00390625" style="0" customWidth="1"/>
    <col min="17" max="17" width="8.57421875" style="0" customWidth="1"/>
    <col min="18" max="18" width="10.7109375" style="0" customWidth="1"/>
    <col min="19" max="19" width="11.421875" style="0" customWidth="1"/>
  </cols>
  <sheetData>
    <row r="2" spans="2:19" ht="30" customHeight="1">
      <c r="B2" s="189" t="s">
        <v>90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"/>
      <c r="Q2" s="130" t="s">
        <v>83</v>
      </c>
      <c r="R2" s="131"/>
      <c r="S2" s="131"/>
    </row>
    <row r="3" spans="2:19" ht="24.75" customHeight="1">
      <c r="B3" s="202" t="s">
        <v>102</v>
      </c>
      <c r="C3" s="203"/>
      <c r="D3" s="203"/>
      <c r="E3" s="203"/>
      <c r="F3" s="203"/>
      <c r="K3" s="2"/>
      <c r="N3" s="204"/>
      <c r="O3" s="204"/>
      <c r="P3" s="204"/>
      <c r="Q3" s="213" t="s">
        <v>1</v>
      </c>
      <c r="R3" s="213"/>
      <c r="S3" s="213"/>
    </row>
    <row r="4" spans="2:19" s="109" customFormat="1" ht="24.75" customHeight="1">
      <c r="B4" s="205" t="s">
        <v>2</v>
      </c>
      <c r="C4" s="200" t="s">
        <v>3</v>
      </c>
      <c r="D4" s="200"/>
      <c r="E4" s="186" t="s">
        <v>101</v>
      </c>
      <c r="F4" s="187"/>
      <c r="G4" s="188"/>
      <c r="H4" s="210" t="s">
        <v>100</v>
      </c>
      <c r="I4" s="211"/>
      <c r="J4" s="206" t="s">
        <v>101</v>
      </c>
      <c r="K4" s="206"/>
      <c r="L4" s="206"/>
      <c r="M4" s="206"/>
      <c r="N4" s="206"/>
      <c r="O4" s="206"/>
      <c r="P4" s="206"/>
      <c r="Q4" s="186" t="s">
        <v>100</v>
      </c>
      <c r="R4" s="187"/>
      <c r="S4" s="188"/>
    </row>
    <row r="5" spans="2:19" s="11" customFormat="1" ht="135" customHeight="1">
      <c r="B5" s="205"/>
      <c r="C5" s="200"/>
      <c r="D5" s="200" t="s">
        <v>4</v>
      </c>
      <c r="E5" s="6" t="s">
        <v>5</v>
      </c>
      <c r="F5" s="6" t="s">
        <v>6</v>
      </c>
      <c r="G5" s="6" t="s">
        <v>7</v>
      </c>
      <c r="H5" s="116" t="s">
        <v>94</v>
      </c>
      <c r="I5" s="143" t="s">
        <v>95</v>
      </c>
      <c r="J5" s="6" t="s">
        <v>8</v>
      </c>
      <c r="K5" s="6" t="s">
        <v>103</v>
      </c>
      <c r="L5" s="6" t="s">
        <v>10</v>
      </c>
      <c r="M5" s="6" t="s">
        <v>11</v>
      </c>
      <c r="N5" s="7" t="s">
        <v>12</v>
      </c>
      <c r="O5" s="7" t="s">
        <v>13</v>
      </c>
      <c r="P5" s="7" t="s">
        <v>14</v>
      </c>
      <c r="Q5" s="6" t="s">
        <v>96</v>
      </c>
      <c r="R5" s="6" t="s">
        <v>97</v>
      </c>
      <c r="S5" s="6" t="s">
        <v>98</v>
      </c>
    </row>
    <row r="6" spans="2:19" s="11" customFormat="1" ht="15">
      <c r="B6" s="3">
        <v>1</v>
      </c>
      <c r="C6" s="4">
        <v>2</v>
      </c>
      <c r="D6" s="71">
        <v>3</v>
      </c>
      <c r="E6" s="4">
        <v>4</v>
      </c>
      <c r="F6" s="5">
        <v>5</v>
      </c>
      <c r="G6" s="4">
        <v>6</v>
      </c>
      <c r="H6" s="71">
        <v>7</v>
      </c>
      <c r="I6" s="144">
        <v>8</v>
      </c>
      <c r="J6" s="5">
        <v>9</v>
      </c>
      <c r="K6" s="4">
        <v>10</v>
      </c>
      <c r="L6" s="5">
        <v>11</v>
      </c>
      <c r="M6" s="4">
        <v>12</v>
      </c>
      <c r="N6" s="5">
        <v>13</v>
      </c>
      <c r="O6" s="4">
        <v>14</v>
      </c>
      <c r="P6" s="5">
        <v>15</v>
      </c>
      <c r="Q6" s="4">
        <v>16</v>
      </c>
      <c r="R6" s="5">
        <v>17</v>
      </c>
      <c r="S6" s="4">
        <v>18</v>
      </c>
    </row>
    <row r="7" spans="2:21" s="60" customFormat="1" ht="24" customHeight="1">
      <c r="B7" s="57">
        <v>1</v>
      </c>
      <c r="C7" s="58" t="s">
        <v>15</v>
      </c>
      <c r="D7" s="40">
        <v>183</v>
      </c>
      <c r="E7" s="61">
        <v>11089</v>
      </c>
      <c r="F7" s="61">
        <v>907</v>
      </c>
      <c r="G7" s="61">
        <v>72045</v>
      </c>
      <c r="H7" s="40">
        <f>'Circle wise Q4'!F6+'Circle wise Q3'!F6+'Circle wise Q2'!F6+'Circle wise Q1'!F6</f>
        <v>4975</v>
      </c>
      <c r="I7" s="145">
        <f>'Circle wise Q4'!G6+'Circle wise Q3'!G6+'Circle wise Q2'!G6+'Circle wise Q1'!G6</f>
        <v>283436</v>
      </c>
      <c r="J7" s="61">
        <v>1759</v>
      </c>
      <c r="K7" s="61">
        <v>61029</v>
      </c>
      <c r="L7" s="61">
        <v>4893035</v>
      </c>
      <c r="M7" s="61">
        <v>131533</v>
      </c>
      <c r="N7" s="62">
        <f>F7/D7</f>
        <v>4.956284153005464</v>
      </c>
      <c r="O7" s="62">
        <f>G7/D7</f>
        <v>393.6885245901639</v>
      </c>
      <c r="P7" s="63">
        <f aca="true" t="shared" si="0" ref="P7:P21">(1-((O7)/(24*90*60)))*100</f>
        <v>99.69622799028537</v>
      </c>
      <c r="Q7" s="107">
        <f>H7/D7</f>
        <v>27.185792349726775</v>
      </c>
      <c r="R7" s="107">
        <f>I7/D7</f>
        <v>1548.8306010928961</v>
      </c>
      <c r="S7" s="107">
        <f>(1-((R7)/(24*365*60)))*100</f>
        <v>99.70532142292753</v>
      </c>
      <c r="T7" s="155">
        <f>I7+I43+I79</f>
        <v>283436</v>
      </c>
      <c r="U7" s="60">
        <f>54446+67829+8616</f>
        <v>130891</v>
      </c>
    </row>
    <row r="8" spans="2:20" s="83" customFormat="1" ht="24" customHeight="1">
      <c r="B8" s="81">
        <v>2</v>
      </c>
      <c r="C8" s="98" t="s">
        <v>16</v>
      </c>
      <c r="D8" s="8">
        <v>43</v>
      </c>
      <c r="E8" s="52">
        <v>1928</v>
      </c>
      <c r="F8" s="52">
        <v>219</v>
      </c>
      <c r="G8" s="52">
        <v>10720</v>
      </c>
      <c r="H8" s="40">
        <f>'Circle wise Q4'!F7+'Circle wise Q3'!F7+'Circle wise Q2'!F7+'Circle wise Q1'!F7</f>
        <v>1153</v>
      </c>
      <c r="I8" s="145">
        <f>'Circle wise Q4'!G7+'Circle wise Q3'!G7+'Circle wise Q2'!G7+'Circle wise Q1'!G7</f>
        <v>54446</v>
      </c>
      <c r="J8" s="52">
        <v>195</v>
      </c>
      <c r="K8" s="52">
        <v>14561</v>
      </c>
      <c r="L8" s="52">
        <v>758161</v>
      </c>
      <c r="M8" s="52">
        <v>13499</v>
      </c>
      <c r="N8" s="53">
        <f>F8/D8</f>
        <v>5.093023255813954</v>
      </c>
      <c r="O8" s="53">
        <f>G8/D8</f>
        <v>249.30232558139534</v>
      </c>
      <c r="P8" s="54">
        <f t="shared" si="0"/>
        <v>99.8076370944588</v>
      </c>
      <c r="Q8" s="107">
        <f aca="true" t="shared" si="1" ref="Q8:Q21">H8/D8</f>
        <v>26.813953488372093</v>
      </c>
      <c r="R8" s="107">
        <f aca="true" t="shared" si="2" ref="R8:R21">I8/D8</f>
        <v>1266.1860465116279</v>
      </c>
      <c r="S8" s="107">
        <f aca="true" t="shared" si="3" ref="S8:S22">(1-((R8)/(24*365*60)))*100</f>
        <v>99.75909702311424</v>
      </c>
      <c r="T8" s="155">
        <f>I8+I44+I80</f>
        <v>130891</v>
      </c>
    </row>
    <row r="9" spans="2:20" s="83" customFormat="1" ht="24" customHeight="1">
      <c r="B9" s="85">
        <v>3</v>
      </c>
      <c r="C9" s="82" t="s">
        <v>17</v>
      </c>
      <c r="D9" s="8">
        <v>16</v>
      </c>
      <c r="E9" s="52">
        <v>465</v>
      </c>
      <c r="F9" s="52">
        <v>152</v>
      </c>
      <c r="G9" s="52">
        <v>11302</v>
      </c>
      <c r="H9" s="40">
        <f>'Circle wise Q4'!F8+'Circle wise Q3'!F8+'Circle wise Q2'!F8+'Circle wise Q1'!F8</f>
        <v>800</v>
      </c>
      <c r="I9" s="145">
        <f>'Circle wise Q4'!G8+'Circle wise Q3'!G8+'Circle wise Q2'!G8+'Circle wise Q1'!G8</f>
        <v>33138</v>
      </c>
      <c r="J9" s="52">
        <v>107</v>
      </c>
      <c r="K9" s="52">
        <v>5295</v>
      </c>
      <c r="L9" s="52">
        <v>452845</v>
      </c>
      <c r="M9" s="52">
        <v>3380</v>
      </c>
      <c r="N9" s="53">
        <f aca="true" t="shared" si="4" ref="N9:N20">F9/D9</f>
        <v>9.5</v>
      </c>
      <c r="O9" s="53">
        <f>G9/D9</f>
        <v>706.375</v>
      </c>
      <c r="P9" s="54">
        <f t="shared" si="0"/>
        <v>99.45495756172839</v>
      </c>
      <c r="Q9" s="107">
        <f t="shared" si="1"/>
        <v>50</v>
      </c>
      <c r="R9" s="107">
        <f t="shared" si="2"/>
        <v>2071.125</v>
      </c>
      <c r="S9" s="107">
        <f t="shared" si="3"/>
        <v>99.60595034246576</v>
      </c>
      <c r="T9" s="155">
        <f aca="true" t="shared" si="5" ref="T9:T21">I9+I45+I81</f>
        <v>1639019</v>
      </c>
    </row>
    <row r="10" spans="2:20" s="93" customFormat="1" ht="24" customHeight="1">
      <c r="B10" s="101">
        <v>4</v>
      </c>
      <c r="C10" s="102" t="s">
        <v>18</v>
      </c>
      <c r="D10" s="8">
        <v>7</v>
      </c>
      <c r="E10" s="8">
        <v>538</v>
      </c>
      <c r="F10" s="8">
        <v>50</v>
      </c>
      <c r="G10" s="8">
        <v>7807</v>
      </c>
      <c r="H10" s="40">
        <f>'Circle wise Q4'!F9+'Circle wise Q3'!F9+'Circle wise Q2'!F9+'Circle wise Q1'!F9</f>
        <v>191</v>
      </c>
      <c r="I10" s="145">
        <f>'Circle wise Q4'!G9+'Circle wise Q3'!G9+'Circle wise Q2'!G9+'Circle wise Q1'!G9</f>
        <v>16931</v>
      </c>
      <c r="J10" s="8">
        <v>63</v>
      </c>
      <c r="K10" s="8">
        <v>3858</v>
      </c>
      <c r="L10" s="8">
        <v>788036</v>
      </c>
      <c r="M10" s="8">
        <v>4694</v>
      </c>
      <c r="N10" s="9">
        <f t="shared" si="4"/>
        <v>7.142857142857143</v>
      </c>
      <c r="O10" s="9">
        <f aca="true" t="shared" si="6" ref="O10:O20">G10/D10</f>
        <v>1115.2857142857142</v>
      </c>
      <c r="P10" s="45">
        <f t="shared" si="0"/>
        <v>99.13944003527337</v>
      </c>
      <c r="Q10" s="107">
        <f t="shared" si="1"/>
        <v>27.285714285714285</v>
      </c>
      <c r="R10" s="107">
        <f t="shared" si="2"/>
        <v>2418.714285714286</v>
      </c>
      <c r="S10" s="107">
        <f t="shared" si="3"/>
        <v>99.53981843879104</v>
      </c>
      <c r="T10" s="155">
        <f t="shared" si="5"/>
        <v>815814</v>
      </c>
    </row>
    <row r="11" spans="2:20" s="60" customFormat="1" ht="24" customHeight="1">
      <c r="B11" s="57">
        <v>5</v>
      </c>
      <c r="C11" s="58" t="s">
        <v>19</v>
      </c>
      <c r="D11" s="40">
        <v>116</v>
      </c>
      <c r="E11" s="61">
        <v>1786</v>
      </c>
      <c r="F11" s="61">
        <v>236</v>
      </c>
      <c r="G11" s="61">
        <v>6382</v>
      </c>
      <c r="H11" s="40">
        <f>'Circle wise Q4'!F10+'Circle wise Q3'!F10+'Circle wise Q2'!F10+'Circle wise Q1'!F10</f>
        <v>1350</v>
      </c>
      <c r="I11" s="145">
        <f>'Circle wise Q4'!G10+'Circle wise Q3'!G10+'Circle wise Q2'!G10+'Circle wise Q1'!G10</f>
        <v>24754</v>
      </c>
      <c r="J11" s="61">
        <v>606</v>
      </c>
      <c r="K11" s="61">
        <v>13442</v>
      </c>
      <c r="L11" s="61">
        <v>35026</v>
      </c>
      <c r="M11" s="61">
        <v>33216</v>
      </c>
      <c r="N11" s="62">
        <f t="shared" si="4"/>
        <v>2.0344827586206895</v>
      </c>
      <c r="O11" s="62">
        <f t="shared" si="6"/>
        <v>55.01724137931034</v>
      </c>
      <c r="P11" s="63">
        <f t="shared" si="0"/>
        <v>99.95754842486164</v>
      </c>
      <c r="Q11" s="107">
        <f t="shared" si="1"/>
        <v>11.637931034482758</v>
      </c>
      <c r="R11" s="107">
        <f t="shared" si="2"/>
        <v>213.39655172413794</v>
      </c>
      <c r="S11" s="107">
        <f t="shared" si="3"/>
        <v>99.95939943840865</v>
      </c>
      <c r="T11" s="155">
        <f t="shared" si="5"/>
        <v>24754</v>
      </c>
    </row>
    <row r="12" spans="2:20" s="83" customFormat="1" ht="24" customHeight="1">
      <c r="B12" s="81">
        <v>6</v>
      </c>
      <c r="C12" s="82" t="s">
        <v>20</v>
      </c>
      <c r="D12" s="8">
        <v>18</v>
      </c>
      <c r="E12" s="52">
        <v>437</v>
      </c>
      <c r="F12" s="52">
        <v>91</v>
      </c>
      <c r="G12" s="52">
        <v>872</v>
      </c>
      <c r="H12" s="40">
        <f>'Circle wise Q4'!F11+'Circle wise Q3'!F11+'Circle wise Q2'!F11+'Circle wise Q1'!F11</f>
        <v>430</v>
      </c>
      <c r="I12" s="145">
        <f>'Circle wise Q4'!G11+'Circle wise Q3'!G11+'Circle wise Q2'!G11+'Circle wise Q1'!G11</f>
        <v>8354</v>
      </c>
      <c r="J12" s="52">
        <v>93</v>
      </c>
      <c r="K12" s="52">
        <v>2276</v>
      </c>
      <c r="L12" s="52">
        <v>28610</v>
      </c>
      <c r="M12" s="52">
        <v>2406</v>
      </c>
      <c r="N12" s="53">
        <f t="shared" si="4"/>
        <v>5.055555555555555</v>
      </c>
      <c r="O12" s="53">
        <f t="shared" si="6"/>
        <v>48.44444444444444</v>
      </c>
      <c r="P12" s="54">
        <f t="shared" si="0"/>
        <v>99.96262002743485</v>
      </c>
      <c r="Q12" s="107">
        <f t="shared" si="1"/>
        <v>23.88888888888889</v>
      </c>
      <c r="R12" s="107">
        <f t="shared" si="2"/>
        <v>464.1111111111111</v>
      </c>
      <c r="S12" s="107">
        <f t="shared" si="3"/>
        <v>99.91169879925587</v>
      </c>
      <c r="T12" s="155">
        <f t="shared" si="5"/>
        <v>856639</v>
      </c>
    </row>
    <row r="13" spans="2:20" s="83" customFormat="1" ht="24" customHeight="1">
      <c r="B13" s="85">
        <v>7</v>
      </c>
      <c r="C13" s="82" t="s">
        <v>21</v>
      </c>
      <c r="D13" s="8">
        <v>22</v>
      </c>
      <c r="E13" s="52">
        <v>1497</v>
      </c>
      <c r="F13" s="52">
        <v>39</v>
      </c>
      <c r="G13" s="52">
        <v>625</v>
      </c>
      <c r="H13" s="40">
        <f>'Circle wise Q4'!F12+'Circle wise Q3'!F12+'Circle wise Q2'!F12+'Circle wise Q1'!F12</f>
        <v>279</v>
      </c>
      <c r="I13" s="145">
        <f>'Circle wise Q4'!G12+'Circle wise Q3'!G12+'Circle wise Q2'!G12+'Circle wise Q1'!G12</f>
        <v>7727</v>
      </c>
      <c r="J13" s="52">
        <v>104</v>
      </c>
      <c r="K13" s="52">
        <v>3117</v>
      </c>
      <c r="L13" s="52">
        <v>53078</v>
      </c>
      <c r="M13" s="52">
        <v>9845</v>
      </c>
      <c r="N13" s="53">
        <f t="shared" si="4"/>
        <v>1.7727272727272727</v>
      </c>
      <c r="O13" s="53">
        <f t="shared" si="6"/>
        <v>28.40909090909091</v>
      </c>
      <c r="P13" s="54">
        <f t="shared" si="0"/>
        <v>99.97807940516273</v>
      </c>
      <c r="Q13" s="107">
        <f t="shared" si="1"/>
        <v>12.681818181818182</v>
      </c>
      <c r="R13" s="107">
        <f t="shared" si="2"/>
        <v>351.22727272727275</v>
      </c>
      <c r="S13" s="107">
        <f t="shared" si="3"/>
        <v>99.93317593745677</v>
      </c>
      <c r="T13" s="155">
        <f t="shared" si="5"/>
        <v>1074469</v>
      </c>
    </row>
    <row r="14" spans="2:20" s="60" customFormat="1" ht="24" customHeight="1">
      <c r="B14" s="50">
        <v>8</v>
      </c>
      <c r="C14" s="58" t="s">
        <v>22</v>
      </c>
      <c r="D14" s="40">
        <v>80</v>
      </c>
      <c r="E14" s="61">
        <v>14571</v>
      </c>
      <c r="F14" s="61">
        <v>144</v>
      </c>
      <c r="G14" s="61">
        <v>12222</v>
      </c>
      <c r="H14" s="40">
        <f>'Circle wise Q4'!F13+'Circle wise Q3'!F13+'Circle wise Q2'!F13+'Circle wise Q1'!F13</f>
        <v>2527</v>
      </c>
      <c r="I14" s="145">
        <f>'Circle wise Q4'!G13+'Circle wise Q3'!G13+'Circle wise Q2'!G13+'Circle wise Q1'!G13</f>
        <v>139267</v>
      </c>
      <c r="J14" s="61">
        <v>502</v>
      </c>
      <c r="K14" s="61">
        <v>9054</v>
      </c>
      <c r="L14" s="61">
        <v>825613</v>
      </c>
      <c r="M14" s="61">
        <v>37028</v>
      </c>
      <c r="N14" s="62">
        <f t="shared" si="4"/>
        <v>1.8</v>
      </c>
      <c r="O14" s="62">
        <f t="shared" si="6"/>
        <v>152.775</v>
      </c>
      <c r="P14" s="63">
        <f t="shared" si="0"/>
        <v>99.88211805555555</v>
      </c>
      <c r="Q14" s="107">
        <f t="shared" si="1"/>
        <v>31.5875</v>
      </c>
      <c r="R14" s="107">
        <f t="shared" si="2"/>
        <v>1740.8375</v>
      </c>
      <c r="S14" s="107">
        <f t="shared" si="3"/>
        <v>99.66879042998478</v>
      </c>
      <c r="T14" s="155">
        <f t="shared" si="5"/>
        <v>139267</v>
      </c>
    </row>
    <row r="15" spans="2:20" s="83" customFormat="1" ht="24" customHeight="1">
      <c r="B15" s="85">
        <v>9</v>
      </c>
      <c r="C15" s="82" t="s">
        <v>23</v>
      </c>
      <c r="D15" s="8">
        <v>4</v>
      </c>
      <c r="E15" s="52">
        <v>102</v>
      </c>
      <c r="F15" s="52">
        <v>14</v>
      </c>
      <c r="G15" s="52">
        <v>350</v>
      </c>
      <c r="H15" s="40">
        <f>'Circle wise Q4'!F14+'Circle wise Q3'!F14+'Circle wise Q2'!F14+'Circle wise Q1'!F14</f>
        <v>67</v>
      </c>
      <c r="I15" s="145">
        <f>'Circle wise Q4'!G14+'Circle wise Q3'!G14+'Circle wise Q2'!G14+'Circle wise Q1'!G14</f>
        <v>2216</v>
      </c>
      <c r="J15" s="52">
        <v>19</v>
      </c>
      <c r="K15" s="52">
        <v>455</v>
      </c>
      <c r="L15" s="52">
        <v>11560</v>
      </c>
      <c r="M15" s="52">
        <v>602</v>
      </c>
      <c r="N15" s="53">
        <f t="shared" si="4"/>
        <v>3.5</v>
      </c>
      <c r="O15" s="53">
        <f t="shared" si="6"/>
        <v>87.5</v>
      </c>
      <c r="P15" s="54">
        <f t="shared" si="0"/>
        <v>99.93248456790124</v>
      </c>
      <c r="Q15" s="107">
        <f t="shared" si="1"/>
        <v>16.75</v>
      </c>
      <c r="R15" s="107">
        <f t="shared" si="2"/>
        <v>554</v>
      </c>
      <c r="S15" s="107">
        <f t="shared" si="3"/>
        <v>99.89459665144597</v>
      </c>
      <c r="T15" s="155">
        <f t="shared" si="5"/>
        <v>879710</v>
      </c>
    </row>
    <row r="16" spans="2:20" s="70" customFormat="1" ht="24" customHeight="1">
      <c r="B16" s="26">
        <v>10</v>
      </c>
      <c r="C16" s="30" t="s">
        <v>24</v>
      </c>
      <c r="D16" s="40">
        <v>38</v>
      </c>
      <c r="E16" s="40">
        <v>8304</v>
      </c>
      <c r="F16" s="40">
        <v>170</v>
      </c>
      <c r="G16" s="40">
        <v>2535</v>
      </c>
      <c r="H16" s="40">
        <f>'Circle wise Q4'!F15+'Circle wise Q3'!F15+'Circle wise Q2'!F15+'Circle wise Q1'!F15</f>
        <v>973</v>
      </c>
      <c r="I16" s="145">
        <f>'Circle wise Q4'!G15+'Circle wise Q3'!G15+'Circle wise Q2'!G15+'Circle wise Q1'!G15</f>
        <v>22104</v>
      </c>
      <c r="J16" s="40">
        <v>267</v>
      </c>
      <c r="K16" s="40">
        <v>11959</v>
      </c>
      <c r="L16" s="40">
        <v>182240</v>
      </c>
      <c r="M16" s="40">
        <v>18963</v>
      </c>
      <c r="N16" s="41">
        <f t="shared" si="4"/>
        <v>4.473684210526316</v>
      </c>
      <c r="O16" s="41">
        <f t="shared" si="6"/>
        <v>66.71052631578948</v>
      </c>
      <c r="P16" s="69">
        <f t="shared" si="0"/>
        <v>99.94852582846005</v>
      </c>
      <c r="Q16" s="107">
        <f t="shared" si="1"/>
        <v>25.605263157894736</v>
      </c>
      <c r="R16" s="107">
        <f t="shared" si="2"/>
        <v>581.6842105263158</v>
      </c>
      <c r="S16" s="107">
        <f t="shared" si="3"/>
        <v>99.88932948810381</v>
      </c>
      <c r="T16" s="155">
        <f t="shared" si="5"/>
        <v>195433</v>
      </c>
    </row>
    <row r="17" spans="2:20" s="93" customFormat="1" ht="24" customHeight="1">
      <c r="B17" s="91">
        <v>11</v>
      </c>
      <c r="C17" s="92" t="s">
        <v>25</v>
      </c>
      <c r="D17" s="8">
        <v>5</v>
      </c>
      <c r="E17" s="8">
        <v>265</v>
      </c>
      <c r="F17" s="8">
        <v>17</v>
      </c>
      <c r="G17" s="8">
        <v>106</v>
      </c>
      <c r="H17" s="40">
        <f>'Circle wise Q4'!F16+'Circle wise Q3'!F16+'Circle wise Q2'!F16+'Circle wise Q1'!F16</f>
        <v>87</v>
      </c>
      <c r="I17" s="145">
        <f>'Circle wise Q4'!G16+'Circle wise Q3'!G16+'Circle wise Q2'!G16+'Circle wise Q1'!G16</f>
        <v>2738</v>
      </c>
      <c r="J17" s="8">
        <v>21</v>
      </c>
      <c r="K17" s="8">
        <v>756</v>
      </c>
      <c r="L17" s="8">
        <v>5304</v>
      </c>
      <c r="M17" s="8">
        <v>1773</v>
      </c>
      <c r="N17" s="9">
        <f t="shared" si="4"/>
        <v>3.4</v>
      </c>
      <c r="O17" s="9">
        <f t="shared" si="6"/>
        <v>21.2</v>
      </c>
      <c r="P17" s="45">
        <f t="shared" si="0"/>
        <v>99.98364197530864</v>
      </c>
      <c r="Q17" s="107">
        <f t="shared" si="1"/>
        <v>17.4</v>
      </c>
      <c r="R17" s="107">
        <f t="shared" si="2"/>
        <v>547.6</v>
      </c>
      <c r="S17" s="107">
        <f t="shared" si="3"/>
        <v>99.89581430745814</v>
      </c>
      <c r="T17" s="155">
        <f t="shared" si="5"/>
        <v>749327</v>
      </c>
    </row>
    <row r="18" spans="2:20" s="60" customFormat="1" ht="24" customHeight="1">
      <c r="B18" s="50">
        <v>12</v>
      </c>
      <c r="C18" s="58" t="s">
        <v>26</v>
      </c>
      <c r="D18" s="40">
        <v>25</v>
      </c>
      <c r="E18" s="61">
        <v>3455</v>
      </c>
      <c r="F18" s="61">
        <v>429</v>
      </c>
      <c r="G18" s="61">
        <v>5954</v>
      </c>
      <c r="H18" s="40">
        <f>'Circle wise Q4'!F17+'Circle wise Q3'!F17+'Circle wise Q2'!F17+'Circle wise Q1'!F17</f>
        <v>1550</v>
      </c>
      <c r="I18" s="145">
        <f>'Circle wise Q4'!G17+'Circle wise Q3'!G17+'Circle wise Q2'!G17+'Circle wise Q1'!G17</f>
        <v>28650</v>
      </c>
      <c r="J18" s="61">
        <v>1099</v>
      </c>
      <c r="K18" s="61">
        <v>20404</v>
      </c>
      <c r="L18" s="61">
        <v>350640</v>
      </c>
      <c r="M18" s="61">
        <v>55094</v>
      </c>
      <c r="N18" s="62">
        <f>F18/D18</f>
        <v>17.16</v>
      </c>
      <c r="O18" s="62">
        <f t="shared" si="6"/>
        <v>238.16</v>
      </c>
      <c r="P18" s="63">
        <f t="shared" si="0"/>
        <v>99.81623456790123</v>
      </c>
      <c r="Q18" s="107">
        <f t="shared" si="1"/>
        <v>62</v>
      </c>
      <c r="R18" s="107">
        <f t="shared" si="2"/>
        <v>1146</v>
      </c>
      <c r="S18" s="107">
        <f t="shared" si="3"/>
        <v>99.78196347031964</v>
      </c>
      <c r="T18" s="155">
        <f t="shared" si="5"/>
        <v>1129440</v>
      </c>
    </row>
    <row r="19" spans="2:20" s="83" customFormat="1" ht="24" customHeight="1">
      <c r="B19" s="85">
        <v>13</v>
      </c>
      <c r="C19" s="82" t="s">
        <v>27</v>
      </c>
      <c r="D19" s="8">
        <v>31</v>
      </c>
      <c r="E19" s="52">
        <v>1812</v>
      </c>
      <c r="F19" s="52">
        <v>844</v>
      </c>
      <c r="G19" s="52">
        <v>13706</v>
      </c>
      <c r="H19" s="40">
        <f>'Circle wise Q4'!F18+'Circle wise Q3'!F18+'Circle wise Q2'!F18+'Circle wise Q1'!F18</f>
        <v>2996</v>
      </c>
      <c r="I19" s="145">
        <f>'Circle wise Q4'!G18+'Circle wise Q3'!G18+'Circle wise Q2'!G18+'Circle wise Q1'!G18</f>
        <v>63508</v>
      </c>
      <c r="J19" s="52">
        <v>952</v>
      </c>
      <c r="K19" s="52">
        <v>49198</v>
      </c>
      <c r="L19" s="52">
        <v>755948</v>
      </c>
      <c r="M19" s="52">
        <v>52562</v>
      </c>
      <c r="N19" s="53">
        <f t="shared" si="4"/>
        <v>27.225806451612904</v>
      </c>
      <c r="O19" s="53">
        <f t="shared" si="6"/>
        <v>442.1290322580645</v>
      </c>
      <c r="P19" s="54">
        <f t="shared" si="0"/>
        <v>99.65885105535644</v>
      </c>
      <c r="Q19" s="107">
        <f t="shared" si="1"/>
        <v>96.64516129032258</v>
      </c>
      <c r="R19" s="107">
        <f t="shared" si="2"/>
        <v>2048.6451612903224</v>
      </c>
      <c r="S19" s="107">
        <f t="shared" si="3"/>
        <v>99.61022732852163</v>
      </c>
      <c r="T19" s="155">
        <f t="shared" si="5"/>
        <v>1107309</v>
      </c>
    </row>
    <row r="20" spans="2:20" s="60" customFormat="1" ht="24" customHeight="1">
      <c r="B20" s="50">
        <v>14</v>
      </c>
      <c r="C20" s="51" t="s">
        <v>28</v>
      </c>
      <c r="D20" s="40">
        <v>7</v>
      </c>
      <c r="E20" s="61">
        <v>540</v>
      </c>
      <c r="F20" s="61">
        <v>77</v>
      </c>
      <c r="G20" s="61">
        <v>2355</v>
      </c>
      <c r="H20" s="40">
        <f>'Circle wise Q4'!F19+'Circle wise Q3'!F19+'Circle wise Q2'!F19+'Circle wise Q1'!F19</f>
        <v>1287</v>
      </c>
      <c r="I20" s="145">
        <f>'Circle wise Q4'!G19+'Circle wise Q3'!G19+'Circle wise Q2'!G19+'Circle wise Q1'!G19</f>
        <v>35154</v>
      </c>
      <c r="J20" s="61">
        <v>130</v>
      </c>
      <c r="K20" s="61">
        <v>4188</v>
      </c>
      <c r="L20" s="61">
        <v>14294</v>
      </c>
      <c r="M20" s="61">
        <v>7004</v>
      </c>
      <c r="N20" s="62">
        <f t="shared" si="4"/>
        <v>11</v>
      </c>
      <c r="O20" s="62">
        <f t="shared" si="6"/>
        <v>336.42857142857144</v>
      </c>
      <c r="P20" s="63">
        <f t="shared" si="0"/>
        <v>99.74041005291005</v>
      </c>
      <c r="Q20" s="107">
        <f t="shared" si="1"/>
        <v>183.85714285714286</v>
      </c>
      <c r="R20" s="107">
        <f t="shared" si="2"/>
        <v>5022</v>
      </c>
      <c r="S20" s="107">
        <f t="shared" si="3"/>
        <v>99.0445205479452</v>
      </c>
      <c r="T20" s="155">
        <f t="shared" si="5"/>
        <v>718899</v>
      </c>
    </row>
    <row r="21" spans="2:20" s="60" customFormat="1" ht="24" customHeight="1">
      <c r="B21" s="90">
        <v>15</v>
      </c>
      <c r="C21" s="58" t="s">
        <v>29</v>
      </c>
      <c r="D21" s="40">
        <v>20</v>
      </c>
      <c r="E21" s="61">
        <v>815</v>
      </c>
      <c r="F21" s="61">
        <v>61</v>
      </c>
      <c r="G21" s="61">
        <v>887</v>
      </c>
      <c r="H21" s="40">
        <f>'Circle wise Q4'!F20+'Circle wise Q3'!F20+'Circle wise Q2'!F20+'Circle wise Q1'!F20</f>
        <v>400</v>
      </c>
      <c r="I21" s="145">
        <f>'Circle wise Q4'!G20+'Circle wise Q3'!G20+'Circle wise Q2'!G20+'Circle wise Q1'!G20</f>
        <v>12728</v>
      </c>
      <c r="J21" s="61">
        <v>111</v>
      </c>
      <c r="K21" s="61">
        <v>2641</v>
      </c>
      <c r="L21" s="61">
        <v>52434</v>
      </c>
      <c r="M21" s="61">
        <v>4794</v>
      </c>
      <c r="N21" s="62">
        <f>F21/D21</f>
        <v>3.05</v>
      </c>
      <c r="O21" s="62">
        <f>G21/D21</f>
        <v>44.35</v>
      </c>
      <c r="P21" s="79">
        <f t="shared" si="0"/>
        <v>99.96577932098766</v>
      </c>
      <c r="Q21" s="107">
        <f t="shared" si="1"/>
        <v>20</v>
      </c>
      <c r="R21" s="107">
        <f t="shared" si="2"/>
        <v>636.4</v>
      </c>
      <c r="S21" s="107">
        <f t="shared" si="3"/>
        <v>99.8789193302892</v>
      </c>
      <c r="T21" s="155">
        <f t="shared" si="5"/>
        <v>344075</v>
      </c>
    </row>
    <row r="22" spans="2:19" ht="24" customHeight="1">
      <c r="B22" s="178" t="s">
        <v>30</v>
      </c>
      <c r="C22" s="179"/>
      <c r="D22" s="10">
        <f>SUM(D7:D21)</f>
        <v>615</v>
      </c>
      <c r="E22" s="10">
        <f aca="true" t="shared" si="7" ref="E22:L22">SUM(E7:E21)</f>
        <v>47604</v>
      </c>
      <c r="F22" s="10">
        <f t="shared" si="7"/>
        <v>3450</v>
      </c>
      <c r="G22" s="10">
        <f t="shared" si="7"/>
        <v>147868</v>
      </c>
      <c r="H22" s="10">
        <f t="shared" si="7"/>
        <v>19065</v>
      </c>
      <c r="I22" s="10">
        <f t="shared" si="7"/>
        <v>735151</v>
      </c>
      <c r="J22" s="10">
        <f t="shared" si="7"/>
        <v>6028</v>
      </c>
      <c r="K22" s="10">
        <f t="shared" si="7"/>
        <v>202233</v>
      </c>
      <c r="L22" s="10">
        <f t="shared" si="7"/>
        <v>9206824</v>
      </c>
      <c r="M22" s="10">
        <f>SUM(M7:M21)</f>
        <v>376393</v>
      </c>
      <c r="N22" s="46">
        <f>F22/D22</f>
        <v>5.609756097560975</v>
      </c>
      <c r="O22" s="46">
        <f>G22/D22</f>
        <v>240.43577235772358</v>
      </c>
      <c r="P22" s="36">
        <f>(1-((O22)/(24*90*60)))*100</f>
        <v>99.81447857071163</v>
      </c>
      <c r="Q22" s="10">
        <f>SUM(Q7:Q21)</f>
        <v>633.3391655343631</v>
      </c>
      <c r="R22" s="10">
        <f>SUM(R7:R21)</f>
        <v>20610.75774069797</v>
      </c>
      <c r="S22" s="107">
        <f t="shared" si="3"/>
        <v>96.07862295648822</v>
      </c>
    </row>
    <row r="24" spans="2:11" ht="15.75">
      <c r="B24" s="169" t="s">
        <v>91</v>
      </c>
      <c r="C24" s="169"/>
      <c r="D24" s="169"/>
      <c r="E24" s="169"/>
      <c r="F24" s="169"/>
      <c r="G24" s="169"/>
      <c r="H24" s="169"/>
      <c r="I24" s="169"/>
      <c r="J24" s="169"/>
      <c r="K24" s="169"/>
    </row>
    <row r="25" ht="15">
      <c r="L25" s="47">
        <f>5045/589</f>
        <v>8.565365025466892</v>
      </c>
    </row>
    <row r="26" spans="2:9" ht="15">
      <c r="B26" s="11" t="s">
        <v>31</v>
      </c>
      <c r="G26" s="11" t="s">
        <v>32</v>
      </c>
      <c r="H26" s="117"/>
      <c r="I26" s="146"/>
    </row>
    <row r="28" spans="2:17" ht="15">
      <c r="B28" s="12" t="s">
        <v>33</v>
      </c>
      <c r="C28" s="12"/>
      <c r="D28" s="73" t="s">
        <v>34</v>
      </c>
      <c r="E28" s="13">
        <f>K22/E22</f>
        <v>4.248235442399799</v>
      </c>
      <c r="F28" s="14"/>
      <c r="G28" s="113"/>
      <c r="H28" s="118"/>
      <c r="I28" s="147" t="s">
        <v>35</v>
      </c>
      <c r="J28" s="110"/>
      <c r="K28" s="111"/>
      <c r="O28" s="140" t="s">
        <v>35</v>
      </c>
      <c r="P28" s="110"/>
      <c r="Q28" s="111"/>
    </row>
    <row r="29" spans="2:17" ht="15">
      <c r="B29" s="12"/>
      <c r="C29" s="12"/>
      <c r="D29" s="74"/>
      <c r="E29" s="13"/>
      <c r="F29" s="17"/>
      <c r="G29" s="14"/>
      <c r="H29" s="120"/>
      <c r="I29" s="148" t="s">
        <v>36</v>
      </c>
      <c r="J29" s="99" t="s">
        <v>37</v>
      </c>
      <c r="K29" s="19">
        <f>F22/D22</f>
        <v>5.609756097560975</v>
      </c>
      <c r="L29" s="11" t="s">
        <v>38</v>
      </c>
      <c r="O29" s="128" t="s">
        <v>36</v>
      </c>
      <c r="P29" s="114" t="s">
        <v>37</v>
      </c>
      <c r="Q29" s="19">
        <f>H22/D22</f>
        <v>31</v>
      </c>
    </row>
    <row r="30" spans="2:17" ht="15">
      <c r="B30" s="12" t="s">
        <v>39</v>
      </c>
      <c r="C30" s="12"/>
      <c r="D30" s="74" t="s">
        <v>34</v>
      </c>
      <c r="E30" s="13">
        <f>L22/E22</f>
        <v>193.40441979665573</v>
      </c>
      <c r="F30" s="17" t="s">
        <v>40</v>
      </c>
      <c r="G30" s="14"/>
      <c r="H30" s="120"/>
      <c r="I30" s="148"/>
      <c r="J30" s="99"/>
      <c r="K30" s="20"/>
      <c r="O30" s="128"/>
      <c r="P30" s="114"/>
      <c r="Q30" s="20"/>
    </row>
    <row r="31" spans="2:17" ht="15">
      <c r="B31" s="12"/>
      <c r="C31" s="12"/>
      <c r="D31" s="74"/>
      <c r="E31" s="13"/>
      <c r="F31" s="17"/>
      <c r="G31" s="14"/>
      <c r="H31" s="120"/>
      <c r="I31" s="148" t="s">
        <v>41</v>
      </c>
      <c r="J31" s="99" t="s">
        <v>42</v>
      </c>
      <c r="K31" s="19">
        <f>G22/D22</f>
        <v>240.43577235772358</v>
      </c>
      <c r="L31" s="17" t="s">
        <v>43</v>
      </c>
      <c r="O31" s="128" t="s">
        <v>41</v>
      </c>
      <c r="P31" s="114" t="s">
        <v>42</v>
      </c>
      <c r="Q31" s="19">
        <f>I22/D22</f>
        <v>1195.3674796747966</v>
      </c>
    </row>
    <row r="32" spans="2:17" ht="15">
      <c r="B32" s="12" t="s">
        <v>44</v>
      </c>
      <c r="C32" s="12"/>
      <c r="D32" s="74" t="s">
        <v>34</v>
      </c>
      <c r="E32" s="13">
        <f>M22/E22</f>
        <v>7.906751533484581</v>
      </c>
      <c r="F32" s="17"/>
      <c r="G32" s="14"/>
      <c r="H32" s="120"/>
      <c r="I32" s="148"/>
      <c r="J32" s="18"/>
      <c r="K32" s="20"/>
      <c r="O32" s="128"/>
      <c r="P32" s="112"/>
      <c r="Q32" s="20"/>
    </row>
    <row r="33" spans="5:17" ht="103.5" customHeight="1">
      <c r="E33" s="17"/>
      <c r="F33" s="15"/>
      <c r="G33" s="32"/>
      <c r="H33" s="122"/>
      <c r="I33" s="149" t="s">
        <v>45</v>
      </c>
      <c r="J33" s="22" t="s">
        <v>46</v>
      </c>
      <c r="K33" s="23">
        <f>(1-(K31/(24*90*60)))*100</f>
        <v>99.81447857071163</v>
      </c>
      <c r="O33" s="129" t="s">
        <v>45</v>
      </c>
      <c r="P33" s="139" t="s">
        <v>105</v>
      </c>
      <c r="Q33" s="23">
        <f>(1-(Q31/(24*365*60)))*100</f>
        <v>99.77257087525213</v>
      </c>
    </row>
    <row r="35" spans="2:16" s="2" customFormat="1" ht="51" customHeight="1">
      <c r="B35" s="171" t="s">
        <v>65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</row>
    <row r="38" spans="2:18" ht="33.75">
      <c r="B38" s="189" t="s">
        <v>90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R38" s="1" t="s">
        <v>84</v>
      </c>
    </row>
    <row r="39" spans="2:19" ht="24" customHeight="1">
      <c r="B39" s="214" t="s">
        <v>104</v>
      </c>
      <c r="C39" s="215"/>
      <c r="D39" s="215"/>
      <c r="E39" s="215"/>
      <c r="F39" s="215"/>
      <c r="G39" s="215"/>
      <c r="K39" s="2"/>
      <c r="Q39" s="177" t="s">
        <v>1</v>
      </c>
      <c r="R39" s="177"/>
      <c r="S39" s="177"/>
    </row>
    <row r="40" spans="2:19" s="109" customFormat="1" ht="24.75" customHeight="1">
      <c r="B40" s="200" t="s">
        <v>2</v>
      </c>
      <c r="C40" s="200" t="s">
        <v>3</v>
      </c>
      <c r="D40" s="201" t="s">
        <v>4</v>
      </c>
      <c r="E40" s="186" t="s">
        <v>101</v>
      </c>
      <c r="F40" s="187"/>
      <c r="G40" s="188"/>
      <c r="H40" s="210" t="s">
        <v>100</v>
      </c>
      <c r="I40" s="211"/>
      <c r="J40" s="206" t="s">
        <v>101</v>
      </c>
      <c r="K40" s="206"/>
      <c r="L40" s="206"/>
      <c r="M40" s="206"/>
      <c r="N40" s="206"/>
      <c r="O40" s="206"/>
      <c r="P40" s="206"/>
      <c r="Q40" s="186" t="s">
        <v>100</v>
      </c>
      <c r="R40" s="187"/>
      <c r="S40" s="188"/>
    </row>
    <row r="41" spans="2:19" ht="88.5" customHeight="1">
      <c r="B41" s="200"/>
      <c r="C41" s="200"/>
      <c r="D41" s="201"/>
      <c r="E41" s="6" t="s">
        <v>5</v>
      </c>
      <c r="F41" s="6" t="s">
        <v>6</v>
      </c>
      <c r="G41" s="6" t="s">
        <v>7</v>
      </c>
      <c r="H41" s="116" t="s">
        <v>94</v>
      </c>
      <c r="I41" s="143" t="s">
        <v>95</v>
      </c>
      <c r="J41" s="6" t="s">
        <v>8</v>
      </c>
      <c r="K41" s="6" t="s">
        <v>9</v>
      </c>
      <c r="L41" s="6" t="s">
        <v>10</v>
      </c>
      <c r="M41" s="6" t="s">
        <v>11</v>
      </c>
      <c r="N41" s="7" t="s">
        <v>12</v>
      </c>
      <c r="O41" s="7" t="s">
        <v>13</v>
      </c>
      <c r="P41" s="7" t="s">
        <v>14</v>
      </c>
      <c r="Q41" s="6" t="s">
        <v>96</v>
      </c>
      <c r="R41" s="6" t="s">
        <v>97</v>
      </c>
      <c r="S41" s="6" t="s">
        <v>98</v>
      </c>
    </row>
    <row r="42" spans="2:19" ht="15">
      <c r="B42" s="3">
        <v>1</v>
      </c>
      <c r="C42" s="4">
        <v>2</v>
      </c>
      <c r="D42" s="71">
        <v>3</v>
      </c>
      <c r="E42" s="4">
        <v>4</v>
      </c>
      <c r="F42" s="5">
        <v>5</v>
      </c>
      <c r="G42" s="4">
        <v>6</v>
      </c>
      <c r="H42" s="71">
        <v>7</v>
      </c>
      <c r="I42" s="144">
        <v>8</v>
      </c>
      <c r="J42" s="5">
        <v>9</v>
      </c>
      <c r="K42" s="4">
        <v>10</v>
      </c>
      <c r="L42" s="5">
        <v>11</v>
      </c>
      <c r="M42" s="4">
        <v>12</v>
      </c>
      <c r="N42" s="5">
        <v>13</v>
      </c>
      <c r="O42" s="4">
        <v>14</v>
      </c>
      <c r="P42" s="5">
        <v>15</v>
      </c>
      <c r="Q42" s="4">
        <v>16</v>
      </c>
      <c r="R42" s="5">
        <v>17</v>
      </c>
      <c r="S42" s="4">
        <v>18</v>
      </c>
    </row>
    <row r="43" spans="2:19" s="60" customFormat="1" ht="21.75" customHeight="1">
      <c r="B43" s="57">
        <v>1</v>
      </c>
      <c r="C43" s="58" t="s">
        <v>15</v>
      </c>
      <c r="D43" s="40">
        <v>0</v>
      </c>
      <c r="E43" s="61">
        <v>0</v>
      </c>
      <c r="F43" s="61">
        <v>0</v>
      </c>
      <c r="G43" s="61">
        <v>0</v>
      </c>
      <c r="H43" s="40">
        <f>'Circle wise Q4'!F41+'Circle wise Q3'!F41+'Circle wise Q2'!F41+'Circle wise Q1'!F41</f>
        <v>0</v>
      </c>
      <c r="I43" s="145">
        <f>'Circle wise Q4'!G41+'Circle wise Q3'!G41+'Circle wise Q2'!G41+'Circle wise Q1'!G41</f>
        <v>0</v>
      </c>
      <c r="J43" s="61">
        <v>0</v>
      </c>
      <c r="K43" s="61">
        <v>0</v>
      </c>
      <c r="L43" s="61">
        <v>0</v>
      </c>
      <c r="M43" s="61">
        <v>0</v>
      </c>
      <c r="N43" s="62">
        <v>0</v>
      </c>
      <c r="O43" s="62">
        <v>0</v>
      </c>
      <c r="P43" s="79">
        <v>0</v>
      </c>
      <c r="Q43" s="106">
        <v>0</v>
      </c>
      <c r="R43" s="106">
        <v>0</v>
      </c>
      <c r="S43" s="107">
        <f>(1-((R43)/(24*365*60)))*100</f>
        <v>100</v>
      </c>
    </row>
    <row r="44" spans="2:19" s="83" customFormat="1" ht="21.75" customHeight="1">
      <c r="B44" s="81">
        <v>2</v>
      </c>
      <c r="C44" s="98" t="s">
        <v>16</v>
      </c>
      <c r="D44" s="8">
        <v>21</v>
      </c>
      <c r="E44" s="52">
        <v>1378</v>
      </c>
      <c r="F44" s="52">
        <v>248</v>
      </c>
      <c r="G44" s="52">
        <v>8814</v>
      </c>
      <c r="H44" s="40">
        <f>'Circle wise Q4'!F42+'Circle wise Q3'!F42+'Circle wise Q2'!F42+'Circle wise Q1'!F42</f>
        <v>1692</v>
      </c>
      <c r="I44" s="145">
        <f>'Circle wise Q4'!G42+'Circle wise Q3'!G42+'Circle wise Q2'!G42+'Circle wise Q1'!G42</f>
        <v>67829</v>
      </c>
      <c r="J44" s="52">
        <v>200</v>
      </c>
      <c r="K44" s="52">
        <v>18493</v>
      </c>
      <c r="L44" s="52">
        <v>650862</v>
      </c>
      <c r="M44" s="52">
        <v>15259</v>
      </c>
      <c r="N44" s="53">
        <f>F44/D44</f>
        <v>11.80952380952381</v>
      </c>
      <c r="O44" s="53">
        <f aca="true" t="shared" si="8" ref="O44:O58">G44/D44</f>
        <v>419.7142857142857</v>
      </c>
      <c r="P44" s="84">
        <f>(1-((O44)/(24*90*60)))*100</f>
        <v>99.67614638447971</v>
      </c>
      <c r="Q44" s="107">
        <f>H44/D44</f>
        <v>80.57142857142857</v>
      </c>
      <c r="R44" s="107">
        <f>I44/D44</f>
        <v>3229.9523809523807</v>
      </c>
      <c r="S44" s="107">
        <f>(1-((R44)/(24*365*60)))*100</f>
        <v>99.38547329129521</v>
      </c>
    </row>
    <row r="45" spans="2:19" s="83" customFormat="1" ht="21.75" customHeight="1">
      <c r="B45" s="85">
        <v>3</v>
      </c>
      <c r="C45" s="82" t="s">
        <v>17</v>
      </c>
      <c r="D45" s="8">
        <v>34</v>
      </c>
      <c r="E45" s="52">
        <v>2035</v>
      </c>
      <c r="F45" s="52">
        <v>405</v>
      </c>
      <c r="G45" s="52">
        <v>15808</v>
      </c>
      <c r="H45" s="40">
        <f>'Circle wise Q4'!F43+'Circle wise Q3'!F43+'Circle wise Q2'!F43+'Circle wise Q1'!F43</f>
        <v>1825</v>
      </c>
      <c r="I45" s="145">
        <f>'Circle wise Q4'!G43+'Circle wise Q3'!G43+'Circle wise Q2'!G43+'Circle wise Q1'!G43</f>
        <v>58237</v>
      </c>
      <c r="J45" s="52">
        <v>410</v>
      </c>
      <c r="K45" s="52">
        <v>27060</v>
      </c>
      <c r="L45" s="52">
        <v>878474</v>
      </c>
      <c r="M45" s="52">
        <v>27060</v>
      </c>
      <c r="N45" s="53">
        <f aca="true" t="shared" si="9" ref="N45:N58">F45/D45</f>
        <v>11.911764705882353</v>
      </c>
      <c r="O45" s="53">
        <f t="shared" si="8"/>
        <v>464.94117647058823</v>
      </c>
      <c r="P45" s="84">
        <f aca="true" t="shared" si="10" ref="P45:P58">(1-((O45)/(24*90*60)))*100</f>
        <v>99.64124909222949</v>
      </c>
      <c r="Q45" s="107">
        <f aca="true" t="shared" si="11" ref="Q45:Q57">H45/D45</f>
        <v>53.6764705882353</v>
      </c>
      <c r="R45" s="107">
        <f aca="true" t="shared" si="12" ref="R45:R57">I45/D45</f>
        <v>1712.8529411764705</v>
      </c>
      <c r="S45" s="107">
        <f aca="true" t="shared" si="13" ref="S45:S58">(1-((R45)/(24*365*60)))*100</f>
        <v>99.67411473721909</v>
      </c>
    </row>
    <row r="46" spans="2:19" s="93" customFormat="1" ht="21.75" customHeight="1">
      <c r="B46" s="101">
        <v>4</v>
      </c>
      <c r="C46" s="102" t="s">
        <v>18</v>
      </c>
      <c r="D46" s="8">
        <v>5</v>
      </c>
      <c r="E46" s="8">
        <v>596</v>
      </c>
      <c r="F46" s="8">
        <v>29</v>
      </c>
      <c r="G46" s="8">
        <v>3007</v>
      </c>
      <c r="H46" s="40">
        <f>'Circle wise Q4'!F44+'Circle wise Q3'!F44+'Circle wise Q2'!F44+'Circle wise Q1'!F44</f>
        <v>116</v>
      </c>
      <c r="I46" s="145">
        <f>'Circle wise Q4'!G44+'Circle wise Q3'!G44+'Circle wise Q2'!G44+'Circle wise Q1'!G44</f>
        <v>13989</v>
      </c>
      <c r="J46" s="8">
        <v>90</v>
      </c>
      <c r="K46" s="8">
        <v>3849</v>
      </c>
      <c r="L46" s="8">
        <v>404764</v>
      </c>
      <c r="M46" s="8">
        <v>12466</v>
      </c>
      <c r="N46" s="9">
        <f t="shared" si="9"/>
        <v>5.8</v>
      </c>
      <c r="O46" s="9">
        <f t="shared" si="8"/>
        <v>601.4</v>
      </c>
      <c r="P46" s="94">
        <f t="shared" si="10"/>
        <v>99.53595679012346</v>
      </c>
      <c r="Q46" s="107">
        <f t="shared" si="11"/>
        <v>23.2</v>
      </c>
      <c r="R46" s="107">
        <f t="shared" si="12"/>
        <v>2797.8</v>
      </c>
      <c r="S46" s="107">
        <f t="shared" si="13"/>
        <v>99.46769406392694</v>
      </c>
    </row>
    <row r="47" spans="2:19" s="60" customFormat="1" ht="21.75" customHeight="1">
      <c r="B47" s="57">
        <v>5</v>
      </c>
      <c r="C47" s="58" t="s">
        <v>19</v>
      </c>
      <c r="D47" s="40">
        <v>0</v>
      </c>
      <c r="E47" s="61">
        <v>0</v>
      </c>
      <c r="F47" s="61">
        <v>0</v>
      </c>
      <c r="G47" s="61">
        <v>0</v>
      </c>
      <c r="H47" s="40">
        <v>0</v>
      </c>
      <c r="I47" s="145">
        <v>0</v>
      </c>
      <c r="J47" s="61">
        <v>0</v>
      </c>
      <c r="K47" s="61">
        <v>0</v>
      </c>
      <c r="L47" s="61">
        <v>0</v>
      </c>
      <c r="M47" s="61">
        <v>0</v>
      </c>
      <c r="N47" s="62">
        <v>0</v>
      </c>
      <c r="O47" s="62">
        <v>0</v>
      </c>
      <c r="P47" s="79">
        <v>0</v>
      </c>
      <c r="Q47" s="107">
        <v>0</v>
      </c>
      <c r="R47" s="107">
        <v>0</v>
      </c>
      <c r="S47" s="107">
        <f t="shared" si="13"/>
        <v>100</v>
      </c>
    </row>
    <row r="48" spans="2:19" s="83" customFormat="1" ht="21.75" customHeight="1">
      <c r="B48" s="81">
        <v>6</v>
      </c>
      <c r="C48" s="82" t="s">
        <v>20</v>
      </c>
      <c r="D48" s="8">
        <v>22</v>
      </c>
      <c r="E48" s="52">
        <v>1135</v>
      </c>
      <c r="F48" s="52">
        <v>73</v>
      </c>
      <c r="G48" s="52">
        <v>829</v>
      </c>
      <c r="H48" s="40">
        <f>'Circle wise Q4'!F46+'Circle wise Q3'!F46+'Circle wise Q2'!F46+'Circle wise Q1'!F46</f>
        <v>691</v>
      </c>
      <c r="I48" s="145">
        <f>'Circle wise Q4'!G46+'Circle wise Q3'!G46+'Circle wise Q2'!G46+'Circle wise Q1'!G46</f>
        <v>14036</v>
      </c>
      <c r="J48" s="52">
        <v>91</v>
      </c>
      <c r="K48" s="52">
        <v>3381</v>
      </c>
      <c r="L48" s="52">
        <v>38033</v>
      </c>
      <c r="M48" s="52">
        <v>5659</v>
      </c>
      <c r="N48" s="53">
        <f t="shared" si="9"/>
        <v>3.3181818181818183</v>
      </c>
      <c r="O48" s="53">
        <f t="shared" si="8"/>
        <v>37.68181818181818</v>
      </c>
      <c r="P48" s="84">
        <f t="shared" si="10"/>
        <v>99.97092452300785</v>
      </c>
      <c r="Q48" s="107">
        <f t="shared" si="11"/>
        <v>31.40909090909091</v>
      </c>
      <c r="R48" s="107">
        <f t="shared" si="12"/>
        <v>638</v>
      </c>
      <c r="S48" s="107">
        <f t="shared" si="13"/>
        <v>99.87861491628614</v>
      </c>
    </row>
    <row r="49" spans="2:19" s="83" customFormat="1" ht="21.75" customHeight="1">
      <c r="B49" s="85">
        <v>7</v>
      </c>
      <c r="C49" s="82" t="s">
        <v>21</v>
      </c>
      <c r="D49" s="8">
        <v>18</v>
      </c>
      <c r="E49" s="52">
        <v>792</v>
      </c>
      <c r="F49" s="52">
        <v>71</v>
      </c>
      <c r="G49" s="52">
        <v>1747</v>
      </c>
      <c r="H49" s="40">
        <f>'Circle wise Q4'!F47+'Circle wise Q3'!F47+'Circle wise Q2'!F47+'Circle wise Q1'!F47</f>
        <v>600</v>
      </c>
      <c r="I49" s="145">
        <f>'Circle wise Q4'!G47+'Circle wise Q3'!G47+'Circle wise Q2'!G47+'Circle wise Q1'!G47</f>
        <v>19460</v>
      </c>
      <c r="J49" s="52">
        <v>115</v>
      </c>
      <c r="K49" s="52">
        <v>3254</v>
      </c>
      <c r="L49" s="52">
        <v>75069</v>
      </c>
      <c r="M49" s="52">
        <v>5462</v>
      </c>
      <c r="N49" s="53">
        <f t="shared" si="9"/>
        <v>3.9444444444444446</v>
      </c>
      <c r="O49" s="53">
        <f t="shared" si="8"/>
        <v>97.05555555555556</v>
      </c>
      <c r="P49" s="84">
        <f t="shared" si="10"/>
        <v>99.92511145404664</v>
      </c>
      <c r="Q49" s="107">
        <f t="shared" si="11"/>
        <v>33.333333333333336</v>
      </c>
      <c r="R49" s="107">
        <f t="shared" si="12"/>
        <v>1081.111111111111</v>
      </c>
      <c r="S49" s="107">
        <f t="shared" si="13"/>
        <v>99.79430914933198</v>
      </c>
    </row>
    <row r="50" spans="2:19" s="60" customFormat="1" ht="21.75" customHeight="1">
      <c r="B50" s="50">
        <v>8</v>
      </c>
      <c r="C50" s="58" t="s">
        <v>22</v>
      </c>
      <c r="D50" s="40">
        <v>0</v>
      </c>
      <c r="E50" s="61">
        <v>0</v>
      </c>
      <c r="F50" s="61">
        <v>0</v>
      </c>
      <c r="G50" s="61">
        <v>0</v>
      </c>
      <c r="H50" s="40">
        <f>'Circle wise Q4'!F48+'Circle wise Q3'!F48+'Circle wise Q2'!F48+'Circle wise Q1'!F48</f>
        <v>0</v>
      </c>
      <c r="I50" s="145">
        <f>'Circle wise Q4'!G48+'Circle wise Q3'!G48+'Circle wise Q2'!G48+'Circle wise Q1'!G48</f>
        <v>0</v>
      </c>
      <c r="J50" s="61">
        <v>0</v>
      </c>
      <c r="K50" s="61">
        <v>0</v>
      </c>
      <c r="L50" s="61">
        <v>0</v>
      </c>
      <c r="M50" s="61">
        <v>0</v>
      </c>
      <c r="N50" s="62">
        <v>0</v>
      </c>
      <c r="O50" s="62">
        <v>0</v>
      </c>
      <c r="P50" s="79"/>
      <c r="Q50" s="107">
        <v>0</v>
      </c>
      <c r="R50" s="107">
        <v>0</v>
      </c>
      <c r="S50" s="107">
        <f t="shared" si="13"/>
        <v>100</v>
      </c>
    </row>
    <row r="51" spans="2:19" s="83" customFormat="1" ht="21.75" customHeight="1">
      <c r="B51" s="85">
        <v>9</v>
      </c>
      <c r="C51" s="82" t="s">
        <v>23</v>
      </c>
      <c r="D51" s="8">
        <v>31</v>
      </c>
      <c r="E51" s="52">
        <v>1448</v>
      </c>
      <c r="F51" s="52">
        <v>509</v>
      </c>
      <c r="G51" s="52">
        <v>5916</v>
      </c>
      <c r="H51" s="40">
        <f>'Circle wise Q4'!F49+'Circle wise Q3'!F49+'Circle wise Q2'!F49+'Circle wise Q1'!F49</f>
        <v>2072</v>
      </c>
      <c r="I51" s="145">
        <f>'Circle wise Q4'!G49+'Circle wise Q3'!G49+'Circle wise Q2'!G49+'Circle wise Q1'!G49</f>
        <v>49836</v>
      </c>
      <c r="J51" s="52">
        <v>902</v>
      </c>
      <c r="K51" s="52">
        <v>25480</v>
      </c>
      <c r="L51" s="52">
        <v>281939</v>
      </c>
      <c r="M51" s="52">
        <v>48548</v>
      </c>
      <c r="N51" s="53">
        <f t="shared" si="9"/>
        <v>16.419354838709676</v>
      </c>
      <c r="O51" s="53">
        <f t="shared" si="8"/>
        <v>190.83870967741936</v>
      </c>
      <c r="P51" s="84">
        <f t="shared" si="10"/>
        <v>99.85274790919952</v>
      </c>
      <c r="Q51" s="107">
        <f t="shared" si="11"/>
        <v>66.83870967741936</v>
      </c>
      <c r="R51" s="107">
        <f t="shared" si="12"/>
        <v>1607.6129032258063</v>
      </c>
      <c r="S51" s="107">
        <f t="shared" si="13"/>
        <v>99.69413757548976</v>
      </c>
    </row>
    <row r="52" spans="2:19" s="70" customFormat="1" ht="21.75" customHeight="1">
      <c r="B52" s="26">
        <v>10</v>
      </c>
      <c r="C52" s="30" t="s">
        <v>24</v>
      </c>
      <c r="D52" s="40">
        <v>6</v>
      </c>
      <c r="E52" s="40">
        <v>1443</v>
      </c>
      <c r="F52" s="40">
        <v>61</v>
      </c>
      <c r="G52" s="40">
        <v>852</v>
      </c>
      <c r="H52" s="40">
        <f>'Circle wise Q4'!F50+'Circle wise Q3'!F50+'Circle wise Q2'!F50+'Circle wise Q1'!F50</f>
        <v>343</v>
      </c>
      <c r="I52" s="145">
        <f>'Circle wise Q4'!G50+'Circle wise Q3'!G50+'Circle wise Q2'!G50+'Circle wise Q1'!G50</f>
        <v>8093</v>
      </c>
      <c r="J52" s="40">
        <v>58</v>
      </c>
      <c r="K52" s="40">
        <v>5387</v>
      </c>
      <c r="L52" s="40">
        <v>75490</v>
      </c>
      <c r="M52" s="40">
        <v>4665</v>
      </c>
      <c r="N52" s="41">
        <f t="shared" si="9"/>
        <v>10.166666666666666</v>
      </c>
      <c r="O52" s="41">
        <f t="shared" si="8"/>
        <v>142</v>
      </c>
      <c r="P52" s="80">
        <f t="shared" si="10"/>
        <v>99.89043209876543</v>
      </c>
      <c r="Q52" s="107">
        <f t="shared" si="11"/>
        <v>57.166666666666664</v>
      </c>
      <c r="R52" s="107">
        <f t="shared" si="12"/>
        <v>1348.8333333333333</v>
      </c>
      <c r="S52" s="107">
        <f t="shared" si="13"/>
        <v>99.74337265347539</v>
      </c>
    </row>
    <row r="53" spans="2:19" s="93" customFormat="1" ht="21.75" customHeight="1">
      <c r="B53" s="91">
        <v>11</v>
      </c>
      <c r="C53" s="92" t="s">
        <v>25</v>
      </c>
      <c r="D53" s="8">
        <v>20</v>
      </c>
      <c r="E53" s="8">
        <v>1180</v>
      </c>
      <c r="F53" s="8">
        <v>146</v>
      </c>
      <c r="G53" s="8">
        <v>2016</v>
      </c>
      <c r="H53" s="40">
        <f>'Circle wise Q4'!F51+'Circle wise Q3'!F51+'Circle wise Q2'!F51+'Circle wise Q1'!F51</f>
        <v>4884</v>
      </c>
      <c r="I53" s="145">
        <f>'Circle wise Q4'!G51+'Circle wise Q3'!G51+'Circle wise Q2'!G51+'Circle wise Q1'!G51</f>
        <v>144693</v>
      </c>
      <c r="J53" s="8">
        <v>197</v>
      </c>
      <c r="K53" s="8">
        <v>8799</v>
      </c>
      <c r="L53" s="8">
        <v>140307</v>
      </c>
      <c r="M53" s="8">
        <v>12930</v>
      </c>
      <c r="N53" s="9">
        <f t="shared" si="9"/>
        <v>7.3</v>
      </c>
      <c r="O53" s="9">
        <f t="shared" si="8"/>
        <v>100.8</v>
      </c>
      <c r="P53" s="94">
        <f t="shared" si="10"/>
        <v>99.92222222222222</v>
      </c>
      <c r="Q53" s="107">
        <f t="shared" si="11"/>
        <v>244.2</v>
      </c>
      <c r="R53" s="107">
        <f t="shared" si="12"/>
        <v>7234.65</v>
      </c>
      <c r="S53" s="107">
        <f t="shared" si="13"/>
        <v>98.62354452054795</v>
      </c>
    </row>
    <row r="54" spans="2:19" s="60" customFormat="1" ht="21.75" customHeight="1">
      <c r="B54" s="95">
        <v>12</v>
      </c>
      <c r="C54" s="96" t="s">
        <v>26</v>
      </c>
      <c r="D54" s="40">
        <v>12</v>
      </c>
      <c r="E54" s="61">
        <v>2460</v>
      </c>
      <c r="F54" s="61">
        <v>295</v>
      </c>
      <c r="G54" s="61">
        <v>4855</v>
      </c>
      <c r="H54" s="40">
        <f>'Circle wise Q4'!F52+'Circle wise Q3'!F52+'Circle wise Q2'!F52+'Circle wise Q1'!F52</f>
        <v>2083</v>
      </c>
      <c r="I54" s="145">
        <f>'Circle wise Q4'!G52+'Circle wise Q3'!G52+'Circle wise Q2'!G52+'Circle wise Q1'!G52</f>
        <v>60390</v>
      </c>
      <c r="J54" s="61">
        <v>624</v>
      </c>
      <c r="K54" s="97">
        <v>20809</v>
      </c>
      <c r="L54" s="97">
        <v>337650</v>
      </c>
      <c r="M54" s="97">
        <v>42930</v>
      </c>
      <c r="N54" s="62">
        <f t="shared" si="9"/>
        <v>24.583333333333332</v>
      </c>
      <c r="O54" s="62">
        <f t="shared" si="8"/>
        <v>404.5833333333333</v>
      </c>
      <c r="P54" s="79">
        <f t="shared" si="10"/>
        <v>99.68782150205762</v>
      </c>
      <c r="Q54" s="107">
        <f t="shared" si="11"/>
        <v>173.58333333333334</v>
      </c>
      <c r="R54" s="107">
        <f t="shared" si="12"/>
        <v>5032.5</v>
      </c>
      <c r="S54" s="107">
        <f t="shared" si="13"/>
        <v>99.04252283105023</v>
      </c>
    </row>
    <row r="55" spans="2:19" s="83" customFormat="1" ht="21.75" customHeight="1">
      <c r="B55" s="85">
        <v>13</v>
      </c>
      <c r="C55" s="82" t="s">
        <v>27</v>
      </c>
      <c r="D55" s="8">
        <v>28</v>
      </c>
      <c r="E55" s="52">
        <v>1942</v>
      </c>
      <c r="F55" s="52">
        <v>1457</v>
      </c>
      <c r="G55" s="52">
        <v>26026</v>
      </c>
      <c r="H55" s="40">
        <f>'Circle wise Q4'!F53+'Circle wise Q3'!F53+'Circle wise Q2'!F53+'Circle wise Q1'!F53</f>
        <v>6261</v>
      </c>
      <c r="I55" s="145">
        <f>'Circle wise Q4'!G53+'Circle wise Q3'!G53+'Circle wise Q2'!G53+'Circle wise Q1'!G53</f>
        <v>171539</v>
      </c>
      <c r="J55" s="52">
        <v>1751</v>
      </c>
      <c r="K55" s="52">
        <v>65616</v>
      </c>
      <c r="L55" s="52">
        <v>1847442</v>
      </c>
      <c r="M55" s="52">
        <v>84416</v>
      </c>
      <c r="N55" s="53">
        <f t="shared" si="9"/>
        <v>52.035714285714285</v>
      </c>
      <c r="O55" s="53">
        <f t="shared" si="8"/>
        <v>929.5</v>
      </c>
      <c r="P55" s="84">
        <f t="shared" si="10"/>
        <v>99.28279320987654</v>
      </c>
      <c r="Q55" s="107">
        <f t="shared" si="11"/>
        <v>223.60714285714286</v>
      </c>
      <c r="R55" s="107">
        <f t="shared" si="12"/>
        <v>6126.392857142857</v>
      </c>
      <c r="S55" s="107">
        <f t="shared" si="13"/>
        <v>98.83440014133508</v>
      </c>
    </row>
    <row r="56" spans="2:19" s="60" customFormat="1" ht="21.75" customHeight="1">
      <c r="B56" s="50">
        <v>14</v>
      </c>
      <c r="C56" s="51" t="s">
        <v>28</v>
      </c>
      <c r="D56" s="40">
        <v>19</v>
      </c>
      <c r="E56" s="61">
        <v>906</v>
      </c>
      <c r="F56" s="61">
        <v>170</v>
      </c>
      <c r="G56" s="61">
        <v>7613</v>
      </c>
      <c r="H56" s="40">
        <f>'Circle wise Q4'!F54+'Circle wise Q3'!F54+'Circle wise Q2'!F54+'Circle wise Q1'!F54</f>
        <v>1673</v>
      </c>
      <c r="I56" s="145">
        <f>'Circle wise Q4'!G54+'Circle wise Q3'!G54+'Circle wise Q2'!G54+'Circle wise Q1'!G54</f>
        <v>55380</v>
      </c>
      <c r="J56" s="61">
        <v>161</v>
      </c>
      <c r="K56" s="61">
        <v>8248</v>
      </c>
      <c r="L56" s="61">
        <v>370662</v>
      </c>
      <c r="M56" s="61">
        <v>7513</v>
      </c>
      <c r="N56" s="62">
        <f t="shared" si="9"/>
        <v>8.947368421052632</v>
      </c>
      <c r="O56" s="62">
        <f t="shared" si="8"/>
        <v>400.6842105263158</v>
      </c>
      <c r="P56" s="79">
        <f t="shared" si="10"/>
        <v>99.69083008447043</v>
      </c>
      <c r="Q56" s="107">
        <f t="shared" si="11"/>
        <v>88.05263157894737</v>
      </c>
      <c r="R56" s="107">
        <f t="shared" si="12"/>
        <v>2914.7368421052633</v>
      </c>
      <c r="S56" s="107">
        <f t="shared" si="13"/>
        <v>99.44544580629656</v>
      </c>
    </row>
    <row r="57" spans="2:19" s="60" customFormat="1" ht="21.75" customHeight="1">
      <c r="B57" s="57">
        <v>15</v>
      </c>
      <c r="C57" s="58" t="s">
        <v>29</v>
      </c>
      <c r="D57" s="40">
        <v>6</v>
      </c>
      <c r="E57" s="61">
        <v>225</v>
      </c>
      <c r="F57" s="61">
        <v>29</v>
      </c>
      <c r="G57" s="61">
        <v>1175</v>
      </c>
      <c r="H57" s="40">
        <f>'Circle wise Q4'!F55+'Circle wise Q3'!F55+'Circle wise Q2'!F55+'Circle wise Q1'!F55</f>
        <v>279</v>
      </c>
      <c r="I57" s="145">
        <f>'Circle wise Q4'!G55+'Circle wise Q3'!G55+'Circle wise Q2'!G55+'Circle wise Q1'!G55</f>
        <v>17228</v>
      </c>
      <c r="J57" s="61">
        <v>45</v>
      </c>
      <c r="K57" s="61">
        <v>1785</v>
      </c>
      <c r="L57" s="61">
        <v>43894</v>
      </c>
      <c r="M57" s="61">
        <v>3177</v>
      </c>
      <c r="N57" s="62">
        <f t="shared" si="9"/>
        <v>4.833333333333333</v>
      </c>
      <c r="O57" s="62">
        <f t="shared" si="8"/>
        <v>195.83333333333334</v>
      </c>
      <c r="P57" s="79">
        <f t="shared" si="10"/>
        <v>99.8488940329218</v>
      </c>
      <c r="Q57" s="107">
        <f t="shared" si="11"/>
        <v>46.5</v>
      </c>
      <c r="R57" s="107">
        <f t="shared" si="12"/>
        <v>2871.3333333333335</v>
      </c>
      <c r="S57" s="107">
        <f t="shared" si="13"/>
        <v>99.4537037037037</v>
      </c>
    </row>
    <row r="58" spans="2:19" ht="21.75" customHeight="1">
      <c r="B58" s="178" t="s">
        <v>30</v>
      </c>
      <c r="C58" s="179"/>
      <c r="D58" s="10">
        <f>SUM(D43:D57)</f>
        <v>222</v>
      </c>
      <c r="E58" s="10">
        <f>SUM(E43:E57)</f>
        <v>15540</v>
      </c>
      <c r="F58" s="10">
        <f aca="true" t="shared" si="14" ref="F58:M58">SUM(F43:F57)</f>
        <v>3493</v>
      </c>
      <c r="G58" s="10">
        <f t="shared" si="14"/>
        <v>78658</v>
      </c>
      <c r="H58" s="10">
        <f t="shared" si="14"/>
        <v>22519</v>
      </c>
      <c r="I58" s="10">
        <f t="shared" si="14"/>
        <v>680710</v>
      </c>
      <c r="J58" s="10">
        <f t="shared" si="14"/>
        <v>4644</v>
      </c>
      <c r="K58" s="10">
        <f t="shared" si="14"/>
        <v>192161</v>
      </c>
      <c r="L58" s="10">
        <f t="shared" si="14"/>
        <v>5144586</v>
      </c>
      <c r="M58" s="10">
        <f t="shared" si="14"/>
        <v>270085</v>
      </c>
      <c r="N58" s="46">
        <f t="shared" si="9"/>
        <v>15.734234234234235</v>
      </c>
      <c r="O58" s="46">
        <f t="shared" si="8"/>
        <v>354.31531531531533</v>
      </c>
      <c r="P58" s="36">
        <f t="shared" si="10"/>
        <v>99.72660855299745</v>
      </c>
      <c r="Q58" s="10">
        <f>SUM(Q43:Q57)</f>
        <v>1122.1388075155978</v>
      </c>
      <c r="R58" s="10">
        <f>SUM(R43:R57)</f>
        <v>36595.77570238055</v>
      </c>
      <c r="S58" s="107">
        <f t="shared" si="13"/>
        <v>93.03733338995804</v>
      </c>
    </row>
    <row r="60" spans="2:11" ht="15.75">
      <c r="B60" s="169" t="s">
        <v>91</v>
      </c>
      <c r="C60" s="169"/>
      <c r="D60" s="169"/>
      <c r="E60" s="169"/>
      <c r="F60" s="169"/>
      <c r="G60" s="169"/>
      <c r="H60" s="169"/>
      <c r="I60" s="169"/>
      <c r="J60" s="169"/>
      <c r="K60" s="169"/>
    </row>
    <row r="62" spans="2:9" ht="15">
      <c r="B62" s="11" t="s">
        <v>31</v>
      </c>
      <c r="G62" s="11" t="s">
        <v>32</v>
      </c>
      <c r="H62" s="117"/>
      <c r="I62" s="146"/>
    </row>
    <row r="64" spans="2:17" ht="15">
      <c r="B64" s="12" t="s">
        <v>33</v>
      </c>
      <c r="C64" s="12"/>
      <c r="D64" s="73" t="s">
        <v>34</v>
      </c>
      <c r="E64" s="13">
        <f>K58/E58</f>
        <v>12.365572715572716</v>
      </c>
      <c r="F64" s="14"/>
      <c r="G64" s="113"/>
      <c r="H64" s="118"/>
      <c r="I64" s="147" t="s">
        <v>35</v>
      </c>
      <c r="J64" s="110"/>
      <c r="K64" s="111"/>
      <c r="O64" s="119" t="s">
        <v>35</v>
      </c>
      <c r="P64" s="110"/>
      <c r="Q64" s="111"/>
    </row>
    <row r="65" spans="2:17" ht="15">
      <c r="B65" s="12"/>
      <c r="C65" s="12"/>
      <c r="D65" s="74"/>
      <c r="E65" s="13"/>
      <c r="F65" s="17"/>
      <c r="G65" s="14"/>
      <c r="H65" s="120"/>
      <c r="I65" s="148" t="s">
        <v>36</v>
      </c>
      <c r="J65" s="99" t="s">
        <v>37</v>
      </c>
      <c r="K65" s="19">
        <f>F58/D58</f>
        <v>15.734234234234235</v>
      </c>
      <c r="L65" s="11" t="s">
        <v>38</v>
      </c>
      <c r="O65" s="121" t="s">
        <v>36</v>
      </c>
      <c r="P65" s="103" t="s">
        <v>37</v>
      </c>
      <c r="Q65" s="19">
        <f>H58/D58</f>
        <v>101.43693693693693</v>
      </c>
    </row>
    <row r="66" spans="2:17" ht="15">
      <c r="B66" s="12" t="s">
        <v>39</v>
      </c>
      <c r="C66" s="12"/>
      <c r="D66" s="74" t="s">
        <v>34</v>
      </c>
      <c r="E66" s="13">
        <f>L58/E58</f>
        <v>331.05444015444016</v>
      </c>
      <c r="F66" s="17" t="s">
        <v>40</v>
      </c>
      <c r="G66" s="14"/>
      <c r="H66" s="120"/>
      <c r="I66" s="148"/>
      <c r="J66" s="99"/>
      <c r="K66" s="20"/>
      <c r="O66" s="121"/>
      <c r="P66" s="103"/>
      <c r="Q66" s="20"/>
    </row>
    <row r="67" spans="2:17" ht="15">
      <c r="B67" s="12"/>
      <c r="C67" s="12"/>
      <c r="D67" s="74"/>
      <c r="E67" s="13"/>
      <c r="F67" s="17"/>
      <c r="G67" s="14"/>
      <c r="H67" s="120"/>
      <c r="I67" s="148" t="s">
        <v>41</v>
      </c>
      <c r="J67" s="99" t="s">
        <v>42</v>
      </c>
      <c r="K67" s="19">
        <f>G58/D58</f>
        <v>354.31531531531533</v>
      </c>
      <c r="L67" s="17" t="s">
        <v>43</v>
      </c>
      <c r="O67" s="121" t="s">
        <v>41</v>
      </c>
      <c r="P67" s="103" t="s">
        <v>42</v>
      </c>
      <c r="Q67" s="19">
        <f>I58/D58</f>
        <v>3066.261261261261</v>
      </c>
    </row>
    <row r="68" spans="2:17" ht="15">
      <c r="B68" s="12" t="s">
        <v>44</v>
      </c>
      <c r="C68" s="12"/>
      <c r="D68" s="74" t="s">
        <v>34</v>
      </c>
      <c r="E68" s="13">
        <f>M58/E58</f>
        <v>17.37998712998713</v>
      </c>
      <c r="F68" s="17"/>
      <c r="G68" s="14"/>
      <c r="H68" s="120"/>
      <c r="I68" s="148"/>
      <c r="J68" s="18"/>
      <c r="K68" s="20"/>
      <c r="O68" s="121"/>
      <c r="P68" s="18"/>
      <c r="Q68" s="20"/>
    </row>
    <row r="69" spans="5:17" ht="60">
      <c r="E69" s="17"/>
      <c r="F69" s="15"/>
      <c r="G69" s="32"/>
      <c r="H69" s="122"/>
      <c r="I69" s="149" t="s">
        <v>45</v>
      </c>
      <c r="J69" s="22" t="s">
        <v>46</v>
      </c>
      <c r="K69" s="23">
        <f>(1-(K67/(24*90*60)))*100</f>
        <v>99.72660855299745</v>
      </c>
      <c r="O69" s="123" t="s">
        <v>45</v>
      </c>
      <c r="P69" s="22" t="s">
        <v>105</v>
      </c>
      <c r="Q69" s="23">
        <f>(1-(Q67/(24*365*60)))*100</f>
        <v>99.41661695942517</v>
      </c>
    </row>
    <row r="71" spans="2:16" ht="48.75" customHeight="1">
      <c r="B71" s="171" t="s">
        <v>65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</row>
    <row r="74" spans="2:18" ht="33.75">
      <c r="B74" s="189" t="s">
        <v>90</v>
      </c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R74" s="1" t="s">
        <v>85</v>
      </c>
    </row>
    <row r="75" spans="2:19" ht="27.75" customHeight="1">
      <c r="B75" s="197" t="s">
        <v>88</v>
      </c>
      <c r="C75" s="198"/>
      <c r="D75" s="199"/>
      <c r="K75" s="2"/>
      <c r="Q75" s="177" t="s">
        <v>1</v>
      </c>
      <c r="R75" s="177"/>
      <c r="S75" s="177"/>
    </row>
    <row r="76" spans="2:19" s="109" customFormat="1" ht="24.75" customHeight="1">
      <c r="B76" s="200" t="s">
        <v>2</v>
      </c>
      <c r="C76" s="200" t="s">
        <v>3</v>
      </c>
      <c r="D76" s="201" t="s">
        <v>4</v>
      </c>
      <c r="E76" s="186" t="s">
        <v>101</v>
      </c>
      <c r="F76" s="187"/>
      <c r="G76" s="188"/>
      <c r="H76" s="210" t="s">
        <v>100</v>
      </c>
      <c r="I76" s="211"/>
      <c r="J76" s="206" t="s">
        <v>101</v>
      </c>
      <c r="K76" s="206"/>
      <c r="L76" s="206"/>
      <c r="M76" s="206"/>
      <c r="N76" s="206"/>
      <c r="O76" s="206"/>
      <c r="P76" s="206"/>
      <c r="Q76" s="186" t="s">
        <v>100</v>
      </c>
      <c r="R76" s="187"/>
      <c r="S76" s="188"/>
    </row>
    <row r="77" spans="2:19" ht="123" customHeight="1">
      <c r="B77" s="200"/>
      <c r="C77" s="200"/>
      <c r="D77" s="201"/>
      <c r="E77" s="6" t="s">
        <v>5</v>
      </c>
      <c r="F77" s="6" t="s">
        <v>6</v>
      </c>
      <c r="G77" s="6" t="s">
        <v>7</v>
      </c>
      <c r="H77" s="116" t="s">
        <v>94</v>
      </c>
      <c r="I77" s="143" t="s">
        <v>95</v>
      </c>
      <c r="J77" s="6" t="s">
        <v>8</v>
      </c>
      <c r="K77" s="6" t="s">
        <v>9</v>
      </c>
      <c r="L77" s="6" t="s">
        <v>10</v>
      </c>
      <c r="M77" s="6" t="s">
        <v>11</v>
      </c>
      <c r="N77" s="7" t="s">
        <v>12</v>
      </c>
      <c r="O77" s="7" t="s">
        <v>13</v>
      </c>
      <c r="P77" s="7" t="s">
        <v>14</v>
      </c>
      <c r="Q77" s="6" t="s">
        <v>96</v>
      </c>
      <c r="R77" s="6" t="s">
        <v>97</v>
      </c>
      <c r="S77" s="6" t="s">
        <v>98</v>
      </c>
    </row>
    <row r="78" spans="2:19" ht="19.5" customHeight="1">
      <c r="B78" s="3">
        <v>1</v>
      </c>
      <c r="C78" s="4">
        <v>2</v>
      </c>
      <c r="D78" s="71">
        <v>3</v>
      </c>
      <c r="E78" s="4">
        <v>4</v>
      </c>
      <c r="F78" s="5">
        <v>5</v>
      </c>
      <c r="G78" s="4">
        <v>6</v>
      </c>
      <c r="H78" s="71">
        <v>7</v>
      </c>
      <c r="I78" s="144">
        <v>8</v>
      </c>
      <c r="J78" s="5">
        <v>9</v>
      </c>
      <c r="K78" s="4">
        <v>10</v>
      </c>
      <c r="L78" s="5">
        <v>11</v>
      </c>
      <c r="M78" s="4">
        <v>12</v>
      </c>
      <c r="N78" s="5">
        <v>13</v>
      </c>
      <c r="O78" s="4">
        <v>14</v>
      </c>
      <c r="P78" s="5">
        <v>15</v>
      </c>
      <c r="Q78" s="4">
        <v>16</v>
      </c>
      <c r="R78" s="5">
        <v>17</v>
      </c>
      <c r="S78" s="4">
        <v>18</v>
      </c>
    </row>
    <row r="79" spans="2:19" s="60" customFormat="1" ht="21.75" customHeight="1">
      <c r="B79" s="57">
        <v>1</v>
      </c>
      <c r="C79" s="58" t="s">
        <v>15</v>
      </c>
      <c r="D79" s="40">
        <v>0</v>
      </c>
      <c r="E79" s="61">
        <v>0</v>
      </c>
      <c r="F79" s="61">
        <v>0</v>
      </c>
      <c r="G79" s="61">
        <v>0</v>
      </c>
      <c r="H79" s="40">
        <f>'Circle wise Q4'!F76+'Circle wise Q3'!F76+'Circle wise Q2'!F76+'Circle wise Q1'!F76</f>
        <v>0</v>
      </c>
      <c r="I79" s="145">
        <f>'Circle wise Q4'!G76+'Circle wise Q3'!G76+'Circle wise Q2'!G76+'Circle wise Q1'!G76</f>
        <v>0</v>
      </c>
      <c r="J79" s="61">
        <v>0</v>
      </c>
      <c r="K79" s="61">
        <v>0</v>
      </c>
      <c r="L79" s="61">
        <v>0</v>
      </c>
      <c r="M79" s="61">
        <v>0</v>
      </c>
      <c r="N79" s="62">
        <v>0</v>
      </c>
      <c r="O79" s="62">
        <v>0</v>
      </c>
      <c r="P79" s="79">
        <v>0</v>
      </c>
      <c r="Q79" s="106">
        <v>0</v>
      </c>
      <c r="R79" s="106">
        <v>0</v>
      </c>
      <c r="S79" s="107">
        <f aca="true" t="shared" si="15" ref="S79:S94">(1-((R79)/(24*365*60)))*100</f>
        <v>100</v>
      </c>
    </row>
    <row r="80" spans="2:19" s="83" customFormat="1" ht="21.75" customHeight="1">
      <c r="B80" s="81">
        <v>2</v>
      </c>
      <c r="C80" s="98" t="s">
        <v>16</v>
      </c>
      <c r="D80" s="8">
        <v>7</v>
      </c>
      <c r="E80" s="52">
        <v>336</v>
      </c>
      <c r="F80" s="52">
        <v>48</v>
      </c>
      <c r="G80" s="52">
        <v>1977</v>
      </c>
      <c r="H80" s="40">
        <f>'Circle wise Q4'!F77+'Circle wise Q3'!F77+'Circle wise Q2'!F77+'Circle wise Q1'!F77</f>
        <v>220</v>
      </c>
      <c r="I80" s="145">
        <f>'Circle wise Q4'!G77+'Circle wise Q3'!G77+'Circle wise Q2'!G77+'Circle wise Q1'!G77</f>
        <v>8616</v>
      </c>
      <c r="J80" s="52">
        <v>45</v>
      </c>
      <c r="K80" s="52">
        <v>2990</v>
      </c>
      <c r="L80" s="52">
        <v>121190</v>
      </c>
      <c r="M80" s="52">
        <v>2941</v>
      </c>
      <c r="N80" s="53">
        <f>F80/D80</f>
        <v>6.857142857142857</v>
      </c>
      <c r="O80" s="53">
        <f aca="true" t="shared" si="16" ref="O80:O93">G80/D80</f>
        <v>282.42857142857144</v>
      </c>
      <c r="P80" s="84">
        <f>(1-((O80)/(24*90*60)))*100</f>
        <v>99.78207671957672</v>
      </c>
      <c r="Q80" s="107">
        <f>H80/D80</f>
        <v>31.428571428571427</v>
      </c>
      <c r="R80" s="107">
        <f>I80/D80</f>
        <v>1230.857142857143</v>
      </c>
      <c r="S80" s="107">
        <f t="shared" si="15"/>
        <v>99.76581865622961</v>
      </c>
    </row>
    <row r="81" spans="2:19" s="83" customFormat="1" ht="21.75" customHeight="1">
      <c r="B81" s="85">
        <v>3</v>
      </c>
      <c r="C81" s="82" t="s">
        <v>17</v>
      </c>
      <c r="D81" s="8">
        <v>453</v>
      </c>
      <c r="E81" s="52">
        <v>19718</v>
      </c>
      <c r="F81" s="52">
        <v>6874</v>
      </c>
      <c r="G81" s="52">
        <v>293285</v>
      </c>
      <c r="H81" s="40">
        <f>'Circle wise Q4'!F78+'Circle wise Q3'!F78+'Circle wise Q2'!F78+'Circle wise Q1'!F78</f>
        <v>31960</v>
      </c>
      <c r="I81" s="145">
        <f>'Circle wise Q4'!G78+'Circle wise Q3'!G78+'Circle wise Q2'!G78+'Circle wise Q1'!G78</f>
        <v>1547644</v>
      </c>
      <c r="J81" s="52">
        <v>6972</v>
      </c>
      <c r="K81" s="52">
        <v>363039</v>
      </c>
      <c r="L81" s="52">
        <v>16259433</v>
      </c>
      <c r="M81" s="52">
        <v>370097</v>
      </c>
      <c r="N81" s="53">
        <f aca="true" t="shared" si="17" ref="N81:N94">F81/D81</f>
        <v>15.17439293598234</v>
      </c>
      <c r="O81" s="53">
        <f t="shared" si="16"/>
        <v>647.4282560706401</v>
      </c>
      <c r="P81" s="84">
        <f aca="true" t="shared" si="18" ref="P81:P94">(1-((O81)/(24*90*60)))*100</f>
        <v>99.50044116043932</v>
      </c>
      <c r="Q81" s="107">
        <f aca="true" t="shared" si="19" ref="Q81:Q93">H81/D81</f>
        <v>70.55187637969095</v>
      </c>
      <c r="R81" s="107">
        <f aca="true" t="shared" si="20" ref="R81:R93">I81/D81</f>
        <v>3416.4326710816777</v>
      </c>
      <c r="S81" s="107">
        <f t="shared" si="15"/>
        <v>99.34999378404078</v>
      </c>
    </row>
    <row r="82" spans="2:19" s="93" customFormat="1" ht="21.75" customHeight="1">
      <c r="B82" s="101">
        <v>4</v>
      </c>
      <c r="C82" s="102" t="s">
        <v>18</v>
      </c>
      <c r="D82" s="8">
        <v>271</v>
      </c>
      <c r="E82" s="8">
        <v>13055</v>
      </c>
      <c r="F82" s="8">
        <v>2261</v>
      </c>
      <c r="G82" s="8">
        <v>224701</v>
      </c>
      <c r="H82" s="40">
        <f>'Circle wise Q4'!F79+'Circle wise Q3'!F79+'Circle wise Q2'!F79+'Circle wise Q1'!F79</f>
        <v>24899</v>
      </c>
      <c r="I82" s="145">
        <f>'Circle wise Q4'!G79+'Circle wise Q3'!G79+'Circle wise Q2'!G79+'Circle wise Q1'!G79</f>
        <v>784894</v>
      </c>
      <c r="J82" s="8">
        <v>4027</v>
      </c>
      <c r="K82" s="8">
        <v>107772</v>
      </c>
      <c r="L82" s="8">
        <v>11560269</v>
      </c>
      <c r="M82" s="8">
        <v>206166</v>
      </c>
      <c r="N82" s="9">
        <f t="shared" si="17"/>
        <v>8.343173431734318</v>
      </c>
      <c r="O82" s="9">
        <f t="shared" si="16"/>
        <v>829.1549815498155</v>
      </c>
      <c r="P82" s="94">
        <f t="shared" si="18"/>
        <v>99.36021992164366</v>
      </c>
      <c r="Q82" s="107">
        <f t="shared" si="19"/>
        <v>91.87822878228782</v>
      </c>
      <c r="R82" s="107">
        <f t="shared" si="20"/>
        <v>2896.287822878229</v>
      </c>
      <c r="S82" s="107">
        <f t="shared" si="15"/>
        <v>99.44895589366853</v>
      </c>
    </row>
    <row r="83" spans="2:19" s="60" customFormat="1" ht="21.75" customHeight="1">
      <c r="B83" s="57">
        <v>5</v>
      </c>
      <c r="C83" s="58" t="s">
        <v>19</v>
      </c>
      <c r="D83" s="40">
        <v>0</v>
      </c>
      <c r="E83" s="61">
        <v>0</v>
      </c>
      <c r="F83" s="61">
        <v>0</v>
      </c>
      <c r="G83" s="61">
        <v>0</v>
      </c>
      <c r="H83" s="40">
        <f>'Circle wise Q4'!F80+'Circle wise Q3'!F80+'Circle wise Q2'!F80+'Circle wise Q1'!F80</f>
        <v>0</v>
      </c>
      <c r="I83" s="145">
        <f>'Circle wise Q4'!G80+'Circle wise Q3'!G80+'Circle wise Q2'!G80+'Circle wise Q1'!G80</f>
        <v>0</v>
      </c>
      <c r="J83" s="61">
        <v>0</v>
      </c>
      <c r="K83" s="61">
        <v>0</v>
      </c>
      <c r="L83" s="61">
        <v>0</v>
      </c>
      <c r="M83" s="61">
        <v>0</v>
      </c>
      <c r="N83" s="62">
        <v>0</v>
      </c>
      <c r="O83" s="62">
        <v>0</v>
      </c>
      <c r="P83" s="79">
        <v>0</v>
      </c>
      <c r="Q83" s="107">
        <v>0</v>
      </c>
      <c r="R83" s="107">
        <v>0</v>
      </c>
      <c r="S83" s="107">
        <f t="shared" si="15"/>
        <v>100</v>
      </c>
    </row>
    <row r="84" spans="2:19" s="83" customFormat="1" ht="21.75" customHeight="1">
      <c r="B84" s="81">
        <v>6</v>
      </c>
      <c r="C84" s="82" t="s">
        <v>20</v>
      </c>
      <c r="D84" s="8">
        <v>359</v>
      </c>
      <c r="E84" s="52">
        <v>12650</v>
      </c>
      <c r="F84" s="52">
        <v>3135</v>
      </c>
      <c r="G84" s="52">
        <v>39894</v>
      </c>
      <c r="H84" s="40">
        <f>'Circle wise Q4'!F81+'Circle wise Q3'!F81+'Circle wise Q2'!F81+'Circle wise Q1'!F81</f>
        <v>65673</v>
      </c>
      <c r="I84" s="145">
        <f>'Circle wise Q4'!G81+'Circle wise Q3'!G81+'Circle wise Q2'!G81+'Circle wise Q1'!G81</f>
        <v>834249</v>
      </c>
      <c r="J84" s="52">
        <v>4735</v>
      </c>
      <c r="K84" s="52">
        <v>96969</v>
      </c>
      <c r="L84" s="52">
        <v>1239129</v>
      </c>
      <c r="M84" s="52">
        <v>158261</v>
      </c>
      <c r="N84" s="53">
        <f>F84/D84</f>
        <v>8.732590529247911</v>
      </c>
      <c r="O84" s="53">
        <f t="shared" si="16"/>
        <v>111.12534818941504</v>
      </c>
      <c r="P84" s="84">
        <f t="shared" si="18"/>
        <v>99.91425513256989</v>
      </c>
      <c r="Q84" s="107">
        <f t="shared" si="19"/>
        <v>182.93314763231197</v>
      </c>
      <c r="R84" s="107">
        <f t="shared" si="20"/>
        <v>2323.813370473538</v>
      </c>
      <c r="S84" s="107">
        <f t="shared" si="15"/>
        <v>99.55787416847916</v>
      </c>
    </row>
    <row r="85" spans="2:19" s="83" customFormat="1" ht="21.75" customHeight="1">
      <c r="B85" s="85">
        <v>7</v>
      </c>
      <c r="C85" s="82" t="s">
        <v>21</v>
      </c>
      <c r="D85" s="8">
        <v>222</v>
      </c>
      <c r="E85" s="52">
        <v>10160</v>
      </c>
      <c r="F85" s="52">
        <v>2268</v>
      </c>
      <c r="G85" s="52">
        <v>87614</v>
      </c>
      <c r="H85" s="40">
        <f>'Circle wise Q4'!F82+'Circle wise Q3'!F82+'Circle wise Q2'!F82+'Circle wise Q1'!F82</f>
        <v>59741</v>
      </c>
      <c r="I85" s="145">
        <f>'Circle wise Q4'!G82+'Circle wise Q3'!G82+'Circle wise Q2'!G82+'Circle wise Q1'!G82</f>
        <v>1047282</v>
      </c>
      <c r="J85" s="52">
        <v>2663</v>
      </c>
      <c r="K85" s="52">
        <v>120420</v>
      </c>
      <c r="L85" s="52">
        <v>443866</v>
      </c>
      <c r="M85" s="52">
        <v>142221</v>
      </c>
      <c r="N85" s="53">
        <f t="shared" si="17"/>
        <v>10.216216216216216</v>
      </c>
      <c r="O85" s="53">
        <f t="shared" si="16"/>
        <v>394.65765765765764</v>
      </c>
      <c r="P85" s="84">
        <f t="shared" si="18"/>
        <v>99.69548020242465</v>
      </c>
      <c r="Q85" s="107">
        <f t="shared" si="19"/>
        <v>269.10360360360363</v>
      </c>
      <c r="R85" s="107">
        <f t="shared" si="20"/>
        <v>4717.486486486487</v>
      </c>
      <c r="S85" s="107">
        <f t="shared" si="15"/>
        <v>99.10245690896376</v>
      </c>
    </row>
    <row r="86" spans="2:19" s="60" customFormat="1" ht="21.75" customHeight="1">
      <c r="B86" s="50">
        <v>8</v>
      </c>
      <c r="C86" s="58" t="s">
        <v>22</v>
      </c>
      <c r="D86" s="40">
        <v>0</v>
      </c>
      <c r="E86" s="61">
        <v>0</v>
      </c>
      <c r="F86" s="61">
        <v>0</v>
      </c>
      <c r="G86" s="61">
        <v>0</v>
      </c>
      <c r="H86" s="40">
        <f>'Circle wise Q4'!F83+'Circle wise Q3'!F83+'Circle wise Q2'!F83+'Circle wise Q1'!F83</f>
        <v>0</v>
      </c>
      <c r="I86" s="145">
        <f>'Circle wise Q4'!G83+'Circle wise Q3'!G83+'Circle wise Q2'!G83+'Circle wise Q1'!G83</f>
        <v>0</v>
      </c>
      <c r="J86" s="61">
        <v>0</v>
      </c>
      <c r="K86" s="61">
        <v>0</v>
      </c>
      <c r="L86" s="61">
        <v>0</v>
      </c>
      <c r="M86" s="61">
        <v>0</v>
      </c>
      <c r="N86" s="62">
        <v>0</v>
      </c>
      <c r="O86" s="62">
        <v>0</v>
      </c>
      <c r="P86" s="79">
        <v>0</v>
      </c>
      <c r="Q86" s="107">
        <v>0</v>
      </c>
      <c r="R86" s="107">
        <v>0</v>
      </c>
      <c r="S86" s="107">
        <f t="shared" si="15"/>
        <v>100</v>
      </c>
    </row>
    <row r="87" spans="2:19" s="87" customFormat="1" ht="21.75" customHeight="1">
      <c r="B87" s="85">
        <v>9</v>
      </c>
      <c r="C87" s="82" t="s">
        <v>23</v>
      </c>
      <c r="D87" s="88">
        <v>209</v>
      </c>
      <c r="E87" s="89">
        <v>16214</v>
      </c>
      <c r="F87" s="89">
        <v>10535</v>
      </c>
      <c r="G87" s="89">
        <v>84522</v>
      </c>
      <c r="H87" s="40">
        <f>'Circle wise Q4'!F84+'Circle wise Q3'!F84+'Circle wise Q2'!F84+'Circle wise Q1'!F84</f>
        <v>58411</v>
      </c>
      <c r="I87" s="145">
        <f>'Circle wise Q4'!G84+'Circle wise Q3'!G84+'Circle wise Q2'!G84+'Circle wise Q1'!G84</f>
        <v>827658</v>
      </c>
      <c r="J87" s="89">
        <v>18522</v>
      </c>
      <c r="K87" s="89">
        <v>468466</v>
      </c>
      <c r="L87" s="89">
        <v>3626126</v>
      </c>
      <c r="M87" s="89">
        <v>832796</v>
      </c>
      <c r="N87" s="86">
        <f t="shared" si="17"/>
        <v>50.4066985645933</v>
      </c>
      <c r="O87" s="86">
        <f t="shared" si="16"/>
        <v>404.41148325358853</v>
      </c>
      <c r="P87" s="54">
        <f t="shared" si="18"/>
        <v>99.6879541024278</v>
      </c>
      <c r="Q87" s="107">
        <f t="shared" si="19"/>
        <v>279.47846889952154</v>
      </c>
      <c r="R87" s="107">
        <f t="shared" si="20"/>
        <v>3960.086124401914</v>
      </c>
      <c r="S87" s="107">
        <f t="shared" si="15"/>
        <v>99.24655895654453</v>
      </c>
    </row>
    <row r="88" spans="2:19" s="70" customFormat="1" ht="21.75" customHeight="1">
      <c r="B88" s="26">
        <v>10</v>
      </c>
      <c r="C88" s="30" t="s">
        <v>24</v>
      </c>
      <c r="D88" s="40">
        <v>45</v>
      </c>
      <c r="E88" s="40">
        <v>7401</v>
      </c>
      <c r="F88" s="40">
        <v>390</v>
      </c>
      <c r="G88" s="40">
        <v>5573</v>
      </c>
      <c r="H88" s="40">
        <f>'Circle wise Q4'!F85+'Circle wise Q3'!F85+'Circle wise Q2'!F85+'Circle wise Q1'!F85</f>
        <v>3767</v>
      </c>
      <c r="I88" s="145">
        <f>'Circle wise Q4'!G85+'Circle wise Q3'!G85+'Circle wise Q2'!G85+'Circle wise Q1'!G85</f>
        <v>165236</v>
      </c>
      <c r="J88" s="40">
        <v>400</v>
      </c>
      <c r="K88" s="40">
        <v>21965</v>
      </c>
      <c r="L88" s="40">
        <v>319010</v>
      </c>
      <c r="M88" s="40">
        <v>21793</v>
      </c>
      <c r="N88" s="41">
        <f t="shared" si="17"/>
        <v>8.666666666666666</v>
      </c>
      <c r="O88" s="41">
        <f t="shared" si="16"/>
        <v>123.84444444444445</v>
      </c>
      <c r="P88" s="80">
        <f t="shared" si="18"/>
        <v>99.90444101508916</v>
      </c>
      <c r="Q88" s="107">
        <f t="shared" si="19"/>
        <v>83.71111111111111</v>
      </c>
      <c r="R88" s="107">
        <f t="shared" si="20"/>
        <v>3671.911111111111</v>
      </c>
      <c r="S88" s="107">
        <f t="shared" si="15"/>
        <v>99.30138677490275</v>
      </c>
    </row>
    <row r="89" spans="2:19" s="93" customFormat="1" ht="21.75" customHeight="1">
      <c r="B89" s="91">
        <v>11</v>
      </c>
      <c r="C89" s="92" t="s">
        <v>25</v>
      </c>
      <c r="D89" s="8">
        <v>154</v>
      </c>
      <c r="E89" s="8">
        <v>8999</v>
      </c>
      <c r="F89" s="8">
        <v>1178</v>
      </c>
      <c r="G89" s="8">
        <v>33433</v>
      </c>
      <c r="H89" s="40">
        <f>'Circle wise Q4'!F86+'Circle wise Q3'!F86+'Circle wise Q2'!F86+'Circle wise Q1'!F86</f>
        <v>50563</v>
      </c>
      <c r="I89" s="145">
        <f>'Circle wise Q4'!G86+'Circle wise Q3'!G86+'Circle wise Q2'!G86+'Circle wise Q1'!G86</f>
        <v>601896</v>
      </c>
      <c r="J89" s="8">
        <v>2369</v>
      </c>
      <c r="K89" s="8">
        <v>72065</v>
      </c>
      <c r="L89" s="8">
        <v>2063215</v>
      </c>
      <c r="M89" s="8">
        <v>144951</v>
      </c>
      <c r="N89" s="9">
        <f t="shared" si="17"/>
        <v>7.64935064935065</v>
      </c>
      <c r="O89" s="9">
        <f t="shared" si="16"/>
        <v>217.0974025974026</v>
      </c>
      <c r="P89" s="94">
        <f t="shared" si="18"/>
        <v>99.8324865720699</v>
      </c>
      <c r="Q89" s="107">
        <f t="shared" si="19"/>
        <v>328.33116883116884</v>
      </c>
      <c r="R89" s="107">
        <f t="shared" si="20"/>
        <v>3908.4155844155844</v>
      </c>
      <c r="S89" s="107">
        <f t="shared" si="15"/>
        <v>99.25638972899247</v>
      </c>
    </row>
    <row r="90" spans="2:19" s="60" customFormat="1" ht="21.75" customHeight="1">
      <c r="B90" s="95">
        <v>12</v>
      </c>
      <c r="C90" s="96" t="s">
        <v>26</v>
      </c>
      <c r="D90" s="40">
        <v>219</v>
      </c>
      <c r="E90" s="61">
        <v>32358</v>
      </c>
      <c r="F90" s="61">
        <v>6620</v>
      </c>
      <c r="G90" s="61">
        <v>174787</v>
      </c>
      <c r="H90" s="40">
        <f>'Circle wise Q4'!F87+'Circle wise Q3'!F87+'Circle wise Q2'!F87+'Circle wise Q1'!F87</f>
        <v>25414</v>
      </c>
      <c r="I90" s="145">
        <f>'Circle wise Q4'!G87+'Circle wise Q3'!G87+'Circle wise Q2'!G87+'Circle wise Q1'!G87</f>
        <v>1040400</v>
      </c>
      <c r="J90" s="61">
        <v>12428</v>
      </c>
      <c r="K90" s="97">
        <v>346995</v>
      </c>
      <c r="L90" s="97">
        <v>7507198</v>
      </c>
      <c r="M90" s="97">
        <v>640137</v>
      </c>
      <c r="N90" s="62">
        <f t="shared" si="17"/>
        <v>30.228310502283104</v>
      </c>
      <c r="O90" s="62">
        <f t="shared" si="16"/>
        <v>798.1141552511416</v>
      </c>
      <c r="P90" s="79">
        <f t="shared" si="18"/>
        <v>99.38417117650374</v>
      </c>
      <c r="Q90" s="107">
        <f t="shared" si="19"/>
        <v>116.04566210045662</v>
      </c>
      <c r="R90" s="107">
        <f t="shared" si="20"/>
        <v>4750.684931506849</v>
      </c>
      <c r="S90" s="107">
        <f t="shared" si="15"/>
        <v>99.09614061424907</v>
      </c>
    </row>
    <row r="91" spans="2:19" s="83" customFormat="1" ht="21.75" customHeight="1">
      <c r="B91" s="85">
        <v>13</v>
      </c>
      <c r="C91" s="82" t="s">
        <v>27</v>
      </c>
      <c r="D91" s="8">
        <v>150</v>
      </c>
      <c r="E91" s="52">
        <v>7456</v>
      </c>
      <c r="F91" s="52">
        <v>5498</v>
      </c>
      <c r="G91" s="52">
        <v>157178</v>
      </c>
      <c r="H91" s="40">
        <f>'Circle wise Q4'!F88+'Circle wise Q3'!F88+'Circle wise Q2'!F88+'Circle wise Q1'!F88</f>
        <v>24220</v>
      </c>
      <c r="I91" s="145">
        <f>'Circle wise Q4'!G88+'Circle wise Q3'!G88+'Circle wise Q2'!G88+'Circle wise Q1'!G88</f>
        <v>872262</v>
      </c>
      <c r="J91" s="52">
        <v>6587</v>
      </c>
      <c r="K91" s="52">
        <v>262755</v>
      </c>
      <c r="L91" s="52">
        <v>7787414</v>
      </c>
      <c r="M91" s="52">
        <v>301910</v>
      </c>
      <c r="N91" s="53">
        <f t="shared" si="17"/>
        <v>36.653333333333336</v>
      </c>
      <c r="O91" s="53">
        <f t="shared" si="16"/>
        <v>1047.8533333333332</v>
      </c>
      <c r="P91" s="84">
        <f t="shared" si="18"/>
        <v>99.19147119341564</v>
      </c>
      <c r="Q91" s="107">
        <f t="shared" si="19"/>
        <v>161.46666666666667</v>
      </c>
      <c r="R91" s="107">
        <f t="shared" si="20"/>
        <v>5815.08</v>
      </c>
      <c r="S91" s="107">
        <f t="shared" si="15"/>
        <v>98.8936301369863</v>
      </c>
    </row>
    <row r="92" spans="2:19" s="60" customFormat="1" ht="21.75" customHeight="1">
      <c r="B92" s="50">
        <v>14</v>
      </c>
      <c r="C92" s="51" t="s">
        <v>28</v>
      </c>
      <c r="D92" s="40">
        <v>111</v>
      </c>
      <c r="E92" s="61">
        <v>7511</v>
      </c>
      <c r="F92" s="61">
        <v>2136</v>
      </c>
      <c r="G92" s="61">
        <v>158366</v>
      </c>
      <c r="H92" s="40">
        <f>'Circle wise Q4'!F89+'Circle wise Q3'!F89+'Circle wise Q2'!F89+'Circle wise Q1'!F89</f>
        <v>16162</v>
      </c>
      <c r="I92" s="145">
        <f>'Circle wise Q4'!G89+'Circle wise Q3'!G89+'Circle wise Q2'!G89+'Circle wise Q1'!G89</f>
        <v>628365</v>
      </c>
      <c r="J92" s="61">
        <v>1529</v>
      </c>
      <c r="K92" s="61">
        <v>134033</v>
      </c>
      <c r="L92" s="61">
        <v>13091700</v>
      </c>
      <c r="M92" s="61">
        <v>98813</v>
      </c>
      <c r="N92" s="62">
        <f t="shared" si="17"/>
        <v>19.243243243243242</v>
      </c>
      <c r="O92" s="62">
        <f t="shared" si="16"/>
        <v>1426.7207207207207</v>
      </c>
      <c r="P92" s="79">
        <f t="shared" si="18"/>
        <v>98.89913524635747</v>
      </c>
      <c r="Q92" s="107">
        <f t="shared" si="19"/>
        <v>145.6036036036036</v>
      </c>
      <c r="R92" s="107">
        <f t="shared" si="20"/>
        <v>5660.945945945946</v>
      </c>
      <c r="S92" s="107">
        <f t="shared" si="15"/>
        <v>98.92295548973631</v>
      </c>
    </row>
    <row r="93" spans="2:19" s="60" customFormat="1" ht="21.75" customHeight="1">
      <c r="B93" s="57">
        <v>15</v>
      </c>
      <c r="C93" s="58" t="s">
        <v>29</v>
      </c>
      <c r="D93" s="40">
        <v>80</v>
      </c>
      <c r="E93" s="61">
        <v>1743</v>
      </c>
      <c r="F93" s="61">
        <v>362</v>
      </c>
      <c r="G93" s="61">
        <v>24372</v>
      </c>
      <c r="H93" s="40">
        <f>'Circle wise Q4'!F90+'Circle wise Q3'!F90+'Circle wise Q2'!F90+'Circle wise Q1'!F90</f>
        <v>10460</v>
      </c>
      <c r="I93" s="145">
        <f>'Circle wise Q4'!G90+'Circle wise Q3'!G90+'Circle wise Q2'!G90+'Circle wise Q1'!G90</f>
        <v>314119</v>
      </c>
      <c r="J93" s="61">
        <v>779</v>
      </c>
      <c r="K93" s="61">
        <v>35821</v>
      </c>
      <c r="L93" s="61">
        <v>1525645</v>
      </c>
      <c r="M93" s="61">
        <v>62806</v>
      </c>
      <c r="N93" s="62">
        <f t="shared" si="17"/>
        <v>4.525</v>
      </c>
      <c r="O93" s="62">
        <f t="shared" si="16"/>
        <v>304.65</v>
      </c>
      <c r="P93" s="79">
        <f t="shared" si="18"/>
        <v>99.76493055555555</v>
      </c>
      <c r="Q93" s="107">
        <f t="shared" si="19"/>
        <v>130.75</v>
      </c>
      <c r="R93" s="107">
        <f t="shared" si="20"/>
        <v>3926.4875</v>
      </c>
      <c r="S93" s="107">
        <f t="shared" si="15"/>
        <v>99.25295138888889</v>
      </c>
    </row>
    <row r="94" spans="2:19" ht="21.75" customHeight="1">
      <c r="B94" s="178" t="s">
        <v>30</v>
      </c>
      <c r="C94" s="179"/>
      <c r="D94" s="10">
        <f>SUM(D79:D93)</f>
        <v>2280</v>
      </c>
      <c r="E94" s="10">
        <f aca="true" t="shared" si="21" ref="E94:M94">SUM(E79:E93)</f>
        <v>137601</v>
      </c>
      <c r="F94" s="10">
        <f t="shared" si="21"/>
        <v>41305</v>
      </c>
      <c r="G94" s="10">
        <f t="shared" si="21"/>
        <v>1285702</v>
      </c>
      <c r="H94" s="88">
        <f t="shared" si="21"/>
        <v>371490</v>
      </c>
      <c r="I94" s="10">
        <f t="shared" si="21"/>
        <v>8672621</v>
      </c>
      <c r="J94" s="10">
        <f t="shared" si="21"/>
        <v>61056</v>
      </c>
      <c r="K94" s="10">
        <f t="shared" si="21"/>
        <v>2033290</v>
      </c>
      <c r="L94" s="10">
        <f t="shared" si="21"/>
        <v>65544195</v>
      </c>
      <c r="M94" s="10">
        <f t="shared" si="21"/>
        <v>2982892</v>
      </c>
      <c r="N94" s="46">
        <f t="shared" si="17"/>
        <v>18.11622807017544</v>
      </c>
      <c r="O94" s="46">
        <f>G94/D94</f>
        <v>563.9043859649123</v>
      </c>
      <c r="P94" s="36">
        <f t="shared" si="18"/>
        <v>99.56488859107647</v>
      </c>
      <c r="Q94" s="10">
        <f>SUM(Q79:Q93)</f>
        <v>1891.2821090389943</v>
      </c>
      <c r="R94" s="10">
        <f>SUM(R79:R93)</f>
        <v>46278.48869115848</v>
      </c>
      <c r="S94" s="107">
        <f t="shared" si="15"/>
        <v>91.19511250168217</v>
      </c>
    </row>
    <row r="96" spans="2:11" ht="15.75">
      <c r="B96" s="169" t="s">
        <v>91</v>
      </c>
      <c r="C96" s="169"/>
      <c r="D96" s="169"/>
      <c r="E96" s="169"/>
      <c r="F96" s="169"/>
      <c r="G96" s="169"/>
      <c r="H96" s="169"/>
      <c r="I96" s="169"/>
      <c r="J96" s="169"/>
      <c r="K96" s="169"/>
    </row>
    <row r="98" spans="2:9" ht="15">
      <c r="B98" s="11" t="s">
        <v>31</v>
      </c>
      <c r="G98" s="11" t="s">
        <v>32</v>
      </c>
      <c r="H98" s="117"/>
      <c r="I98" s="146"/>
    </row>
    <row r="100" spans="2:17" ht="15">
      <c r="B100" s="12" t="s">
        <v>33</v>
      </c>
      <c r="C100" s="12"/>
      <c r="D100" s="73" t="s">
        <v>34</v>
      </c>
      <c r="E100" s="13">
        <f>K94/E94</f>
        <v>14.776709471588143</v>
      </c>
      <c r="F100" s="14"/>
      <c r="G100" s="113"/>
      <c r="H100" s="118"/>
      <c r="I100" s="147" t="s">
        <v>35</v>
      </c>
      <c r="J100" s="110"/>
      <c r="K100" s="111"/>
      <c r="O100" s="119" t="s">
        <v>35</v>
      </c>
      <c r="P100" s="110"/>
      <c r="Q100" s="111"/>
    </row>
    <row r="101" spans="2:17" ht="15">
      <c r="B101" s="12"/>
      <c r="C101" s="12"/>
      <c r="D101" s="74"/>
      <c r="E101" s="13"/>
      <c r="F101" s="17"/>
      <c r="G101" s="14"/>
      <c r="H101" s="120"/>
      <c r="I101" s="148" t="s">
        <v>36</v>
      </c>
      <c r="J101" s="99" t="s">
        <v>37</v>
      </c>
      <c r="K101" s="19">
        <f>F94/D94</f>
        <v>18.11622807017544</v>
      </c>
      <c r="L101" s="11" t="s">
        <v>38</v>
      </c>
      <c r="O101" s="121" t="s">
        <v>36</v>
      </c>
      <c r="P101" s="103" t="s">
        <v>37</v>
      </c>
      <c r="Q101" s="19">
        <f>H94/D94</f>
        <v>162.93421052631578</v>
      </c>
    </row>
    <row r="102" spans="2:17" ht="15">
      <c r="B102" s="12" t="s">
        <v>39</v>
      </c>
      <c r="C102" s="12"/>
      <c r="D102" s="74" t="s">
        <v>34</v>
      </c>
      <c r="E102" s="13">
        <f>L94/E94</f>
        <v>476.3351647153727</v>
      </c>
      <c r="F102" s="17" t="s">
        <v>40</v>
      </c>
      <c r="G102" s="14"/>
      <c r="H102" s="120"/>
      <c r="I102" s="148"/>
      <c r="J102" s="99"/>
      <c r="K102" s="20"/>
      <c r="O102" s="121"/>
      <c r="P102" s="103"/>
      <c r="Q102" s="20"/>
    </row>
    <row r="103" spans="2:17" ht="15">
      <c r="B103" s="12"/>
      <c r="C103" s="12"/>
      <c r="D103" s="74"/>
      <c r="E103" s="13"/>
      <c r="F103" s="17"/>
      <c r="G103" s="14"/>
      <c r="H103" s="120"/>
      <c r="I103" s="148" t="s">
        <v>41</v>
      </c>
      <c r="J103" s="99" t="s">
        <v>42</v>
      </c>
      <c r="K103" s="19">
        <f>G94/D94</f>
        <v>563.9043859649123</v>
      </c>
      <c r="L103" s="17" t="s">
        <v>43</v>
      </c>
      <c r="O103" s="121" t="s">
        <v>41</v>
      </c>
      <c r="P103" s="103" t="s">
        <v>42</v>
      </c>
      <c r="Q103" s="19">
        <f>I94/D94</f>
        <v>3803.781140350877</v>
      </c>
    </row>
    <row r="104" spans="2:17" ht="15">
      <c r="B104" s="12" t="s">
        <v>44</v>
      </c>
      <c r="C104" s="12"/>
      <c r="D104" s="74" t="s">
        <v>34</v>
      </c>
      <c r="E104" s="13">
        <f>M94/E94</f>
        <v>21.677836643629043</v>
      </c>
      <c r="F104" s="17"/>
      <c r="G104" s="14"/>
      <c r="H104" s="120"/>
      <c r="I104" s="148"/>
      <c r="J104" s="18"/>
      <c r="K104" s="20"/>
      <c r="O104" s="121"/>
      <c r="P104" s="18"/>
      <c r="Q104" s="20"/>
    </row>
    <row r="105" spans="5:17" ht="60">
      <c r="E105" s="17"/>
      <c r="F105" s="15"/>
      <c r="G105" s="32"/>
      <c r="H105" s="122"/>
      <c r="I105" s="149" t="s">
        <v>45</v>
      </c>
      <c r="J105" s="22" t="s">
        <v>46</v>
      </c>
      <c r="K105" s="23">
        <f>(1-(K103/(24*90*60)))*100</f>
        <v>99.56488859107647</v>
      </c>
      <c r="O105" s="123" t="s">
        <v>45</v>
      </c>
      <c r="P105" s="22" t="s">
        <v>105</v>
      </c>
      <c r="Q105" s="23">
        <f>(1-(Q103/(24*90*60)))*100</f>
        <v>97.06498368800086</v>
      </c>
    </row>
    <row r="106" spans="5:11" ht="15">
      <c r="E106" s="17"/>
      <c r="F106" s="15"/>
      <c r="G106" s="32"/>
      <c r="H106" s="124"/>
      <c r="I106" s="150"/>
      <c r="J106" s="33"/>
      <c r="K106" s="34"/>
    </row>
    <row r="107" spans="2:16" ht="45.75" customHeight="1">
      <c r="B107" s="171" t="s">
        <v>65</v>
      </c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</row>
    <row r="108" spans="2:16" ht="33.75" customHeight="1">
      <c r="B108" s="104"/>
      <c r="C108" s="105"/>
      <c r="D108" s="105"/>
      <c r="E108" s="105"/>
      <c r="F108" s="105"/>
      <c r="G108" s="105"/>
      <c r="H108" s="125"/>
      <c r="I108" s="151"/>
      <c r="J108" s="105"/>
      <c r="K108" s="105"/>
      <c r="L108" s="105"/>
      <c r="M108" s="105"/>
      <c r="N108" s="105"/>
      <c r="O108" s="105"/>
      <c r="P108" s="105"/>
    </row>
    <row r="109" spans="2:16" ht="33.75" customHeight="1">
      <c r="B109" s="104"/>
      <c r="C109" s="105"/>
      <c r="D109" s="105"/>
      <c r="E109" s="105"/>
      <c r="F109" s="105"/>
      <c r="G109" s="105"/>
      <c r="H109" s="125"/>
      <c r="I109" s="151"/>
      <c r="J109" s="105"/>
      <c r="K109" s="105"/>
      <c r="L109" s="105"/>
      <c r="M109" s="105"/>
      <c r="N109" s="105"/>
      <c r="O109" s="105"/>
      <c r="P109" s="105"/>
    </row>
    <row r="110" spans="5:11" ht="15">
      <c r="E110" s="17"/>
      <c r="F110" s="15"/>
      <c r="G110" s="32"/>
      <c r="H110" s="124"/>
      <c r="I110" s="150"/>
      <c r="J110" s="33"/>
      <c r="K110" s="34"/>
    </row>
    <row r="111" spans="5:11" ht="15">
      <c r="E111" s="17"/>
      <c r="F111" s="15"/>
      <c r="G111" s="32"/>
      <c r="H111" s="124"/>
      <c r="I111" s="150"/>
      <c r="J111" s="33"/>
      <c r="K111" s="34"/>
    </row>
    <row r="112" spans="2:14" ht="33.75">
      <c r="B112" s="189" t="s">
        <v>90</v>
      </c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</row>
    <row r="113" spans="2:18" ht="33.75">
      <c r="B113" s="132"/>
      <c r="C113" s="132"/>
      <c r="D113" s="132"/>
      <c r="E113" s="132"/>
      <c r="F113" s="132"/>
      <c r="G113" s="132"/>
      <c r="H113" s="132"/>
      <c r="I113" s="152"/>
      <c r="J113" s="132"/>
      <c r="K113" s="132"/>
      <c r="L113" s="132"/>
      <c r="M113" s="132"/>
      <c r="N113" s="132"/>
      <c r="O113" s="1"/>
      <c r="R113" s="1" t="s">
        <v>86</v>
      </c>
    </row>
    <row r="114" spans="2:19" ht="24" customHeight="1">
      <c r="B114" s="190" t="s">
        <v>99</v>
      </c>
      <c r="C114" s="191"/>
      <c r="D114" s="192"/>
      <c r="F114" s="78" t="s">
        <v>89</v>
      </c>
      <c r="K114" s="2"/>
      <c r="Q114" s="177" t="s">
        <v>1</v>
      </c>
      <c r="R114" s="177"/>
      <c r="S114" s="177"/>
    </row>
    <row r="115" spans="2:19" ht="15.75" customHeight="1">
      <c r="B115" s="133"/>
      <c r="C115" s="134"/>
      <c r="D115" s="135"/>
      <c r="F115" s="78"/>
      <c r="K115" s="2"/>
      <c r="N115" s="136"/>
      <c r="O115" s="136"/>
      <c r="P115" s="136"/>
      <c r="Q115" s="131"/>
      <c r="R115" s="131"/>
      <c r="S115" s="131"/>
    </row>
    <row r="116" spans="2:19" s="109" customFormat="1" ht="24.75" customHeight="1">
      <c r="B116" s="216" t="s">
        <v>2</v>
      </c>
      <c r="C116" s="193" t="s">
        <v>3</v>
      </c>
      <c r="D116" s="195" t="s">
        <v>4</v>
      </c>
      <c r="E116" s="186" t="s">
        <v>101</v>
      </c>
      <c r="F116" s="187"/>
      <c r="G116" s="188"/>
      <c r="H116" s="210" t="s">
        <v>100</v>
      </c>
      <c r="I116" s="212"/>
      <c r="J116" s="206" t="s">
        <v>101</v>
      </c>
      <c r="K116" s="206"/>
      <c r="L116" s="206"/>
      <c r="M116" s="206"/>
      <c r="N116" s="206"/>
      <c r="O116" s="206"/>
      <c r="P116" s="206"/>
      <c r="Q116" s="206" t="s">
        <v>100</v>
      </c>
      <c r="R116" s="206"/>
      <c r="S116" s="206"/>
    </row>
    <row r="117" spans="2:19" ht="138" customHeight="1">
      <c r="B117" s="217"/>
      <c r="C117" s="194"/>
      <c r="D117" s="196"/>
      <c r="E117" s="6" t="s">
        <v>5</v>
      </c>
      <c r="F117" s="6" t="s">
        <v>6</v>
      </c>
      <c r="G117" s="6" t="s">
        <v>7</v>
      </c>
      <c r="H117" s="116" t="s">
        <v>94</v>
      </c>
      <c r="I117" s="143" t="s">
        <v>95</v>
      </c>
      <c r="J117" s="137" t="s">
        <v>8</v>
      </c>
      <c r="K117" s="137" t="s">
        <v>9</v>
      </c>
      <c r="L117" s="137" t="s">
        <v>10</v>
      </c>
      <c r="M117" s="137" t="s">
        <v>11</v>
      </c>
      <c r="N117" s="138" t="s">
        <v>12</v>
      </c>
      <c r="O117" s="138" t="s">
        <v>13</v>
      </c>
      <c r="P117" s="138" t="s">
        <v>14</v>
      </c>
      <c r="Q117" s="137" t="s">
        <v>96</v>
      </c>
      <c r="R117" s="137" t="s">
        <v>97</v>
      </c>
      <c r="S117" s="137" t="s">
        <v>98</v>
      </c>
    </row>
    <row r="118" spans="2:19" ht="19.5" customHeight="1">
      <c r="B118" s="3">
        <v>1</v>
      </c>
      <c r="C118" s="4">
        <v>2</v>
      </c>
      <c r="D118" s="71">
        <v>3</v>
      </c>
      <c r="E118" s="4">
        <v>4</v>
      </c>
      <c r="F118" s="5">
        <v>5</v>
      </c>
      <c r="G118" s="4">
        <v>6</v>
      </c>
      <c r="H118" s="71">
        <v>7</v>
      </c>
      <c r="I118" s="144">
        <v>8</v>
      </c>
      <c r="J118" s="5">
        <v>9</v>
      </c>
      <c r="K118" s="4">
        <v>10</v>
      </c>
      <c r="L118" s="5">
        <v>11</v>
      </c>
      <c r="M118" s="4">
        <v>12</v>
      </c>
      <c r="N118" s="5">
        <v>13</v>
      </c>
      <c r="O118" s="4">
        <v>14</v>
      </c>
      <c r="P118" s="5">
        <v>15</v>
      </c>
      <c r="Q118" s="4">
        <v>16</v>
      </c>
      <c r="R118" s="5">
        <v>17</v>
      </c>
      <c r="S118" s="4">
        <v>18</v>
      </c>
    </row>
    <row r="119" spans="2:19" ht="21" customHeight="1">
      <c r="B119" s="100">
        <v>1</v>
      </c>
      <c r="C119" s="20" t="s">
        <v>53</v>
      </c>
      <c r="D119" s="44">
        <f>D22</f>
        <v>615</v>
      </c>
      <c r="E119" s="44">
        <f aca="true" t="shared" si="22" ref="E119:M119">E22</f>
        <v>47604</v>
      </c>
      <c r="F119" s="44">
        <f>F22</f>
        <v>3450</v>
      </c>
      <c r="G119" s="44">
        <f t="shared" si="22"/>
        <v>147868</v>
      </c>
      <c r="H119" s="44">
        <f t="shared" si="22"/>
        <v>19065</v>
      </c>
      <c r="I119" s="37">
        <f t="shared" si="22"/>
        <v>735151</v>
      </c>
      <c r="J119" s="44">
        <f t="shared" si="22"/>
        <v>6028</v>
      </c>
      <c r="K119" s="44">
        <f t="shared" si="22"/>
        <v>202233</v>
      </c>
      <c r="L119" s="44">
        <f t="shared" si="22"/>
        <v>9206824</v>
      </c>
      <c r="M119" s="44">
        <f t="shared" si="22"/>
        <v>376393</v>
      </c>
      <c r="N119" s="44">
        <f>N22</f>
        <v>5.609756097560975</v>
      </c>
      <c r="O119" s="44">
        <f>G119/D119</f>
        <v>240.43577235772358</v>
      </c>
      <c r="P119" s="45">
        <f>(1-((O119)/(24*90*60)))*100</f>
        <v>99.81447857071163</v>
      </c>
      <c r="Q119" s="108">
        <f>Q22</f>
        <v>633.3391655343631</v>
      </c>
      <c r="R119" s="108">
        <f>R22</f>
        <v>20610.75774069797</v>
      </c>
      <c r="S119" s="108">
        <f>S22</f>
        <v>96.07862295648822</v>
      </c>
    </row>
    <row r="120" spans="2:19" ht="21" customHeight="1">
      <c r="B120" s="100">
        <v>2</v>
      </c>
      <c r="C120" s="20" t="s">
        <v>54</v>
      </c>
      <c r="D120" s="44">
        <f>D58</f>
        <v>222</v>
      </c>
      <c r="E120" s="44">
        <f aca="true" t="shared" si="23" ref="E120:M120">E58</f>
        <v>15540</v>
      </c>
      <c r="F120" s="44">
        <f t="shared" si="23"/>
        <v>3493</v>
      </c>
      <c r="G120" s="44">
        <f t="shared" si="23"/>
        <v>78658</v>
      </c>
      <c r="H120" s="44">
        <f t="shared" si="23"/>
        <v>22519</v>
      </c>
      <c r="I120" s="37">
        <f t="shared" si="23"/>
        <v>680710</v>
      </c>
      <c r="J120" s="44">
        <f t="shared" si="23"/>
        <v>4644</v>
      </c>
      <c r="K120" s="44">
        <f t="shared" si="23"/>
        <v>192161</v>
      </c>
      <c r="L120" s="44">
        <f t="shared" si="23"/>
        <v>5144586</v>
      </c>
      <c r="M120" s="44">
        <f t="shared" si="23"/>
        <v>270085</v>
      </c>
      <c r="N120" s="44">
        <f>N58</f>
        <v>15.734234234234235</v>
      </c>
      <c r="O120" s="44">
        <f>G120/D120</f>
        <v>354.31531531531533</v>
      </c>
      <c r="P120" s="45">
        <f>(1-((O120)/(24*90*60)))*100</f>
        <v>99.72660855299745</v>
      </c>
      <c r="Q120" s="108">
        <f>Q58</f>
        <v>1122.1388075155978</v>
      </c>
      <c r="R120" s="108">
        <f>R58</f>
        <v>36595.77570238055</v>
      </c>
      <c r="S120" s="108">
        <f>S58</f>
        <v>93.03733338995804</v>
      </c>
    </row>
    <row r="121" spans="2:19" ht="21" customHeight="1">
      <c r="B121" s="100">
        <v>3</v>
      </c>
      <c r="C121" s="20" t="s">
        <v>55</v>
      </c>
      <c r="D121" s="44">
        <f>D94</f>
        <v>2280</v>
      </c>
      <c r="E121" s="44">
        <f aca="true" t="shared" si="24" ref="E121:M121">E94</f>
        <v>137601</v>
      </c>
      <c r="F121" s="44">
        <f t="shared" si="24"/>
        <v>41305</v>
      </c>
      <c r="G121" s="44">
        <f t="shared" si="24"/>
        <v>1285702</v>
      </c>
      <c r="H121" s="44">
        <f t="shared" si="24"/>
        <v>371490</v>
      </c>
      <c r="I121" s="37">
        <f t="shared" si="24"/>
        <v>8672621</v>
      </c>
      <c r="J121" s="44">
        <f t="shared" si="24"/>
        <v>61056</v>
      </c>
      <c r="K121" s="44">
        <f t="shared" si="24"/>
        <v>2033290</v>
      </c>
      <c r="L121" s="44">
        <f t="shared" si="24"/>
        <v>65544195</v>
      </c>
      <c r="M121" s="44">
        <f t="shared" si="24"/>
        <v>2982892</v>
      </c>
      <c r="N121" s="44">
        <f>N94</f>
        <v>18.11622807017544</v>
      </c>
      <c r="O121" s="44">
        <f>G121/D121</f>
        <v>563.9043859649123</v>
      </c>
      <c r="P121" s="45">
        <f>(1-((O121)/(24*90*60)))*100</f>
        <v>99.56488859107647</v>
      </c>
      <c r="Q121" s="108">
        <f>Q94</f>
        <v>1891.2821090389943</v>
      </c>
      <c r="R121" s="108">
        <f>R94</f>
        <v>46278.48869115848</v>
      </c>
      <c r="S121" s="108">
        <f>S94</f>
        <v>91.19511250168217</v>
      </c>
    </row>
    <row r="122" spans="2:19" s="11" customFormat="1" ht="21" customHeight="1">
      <c r="B122" s="20"/>
      <c r="C122" s="20" t="s">
        <v>56</v>
      </c>
      <c r="D122" s="37">
        <f aca="true" t="shared" si="25" ref="D122:M122">SUM(D119:D121)</f>
        <v>3117</v>
      </c>
      <c r="E122" s="37">
        <f t="shared" si="25"/>
        <v>200745</v>
      </c>
      <c r="F122" s="37">
        <f t="shared" si="25"/>
        <v>48248</v>
      </c>
      <c r="G122" s="37">
        <f>SUM(G119:G121)</f>
        <v>1512228</v>
      </c>
      <c r="H122" s="44">
        <f>SUM(H119:H121)</f>
        <v>413074</v>
      </c>
      <c r="I122" s="37">
        <f>SUM(I119:I121)</f>
        <v>10088482</v>
      </c>
      <c r="J122" s="27">
        <f t="shared" si="25"/>
        <v>71728</v>
      </c>
      <c r="K122" s="27">
        <f t="shared" si="25"/>
        <v>2427684</v>
      </c>
      <c r="L122" s="37">
        <f t="shared" si="25"/>
        <v>79895605</v>
      </c>
      <c r="M122" s="27">
        <f t="shared" si="25"/>
        <v>3629370</v>
      </c>
      <c r="N122" s="37">
        <f>F122/D122</f>
        <v>15.478986204683991</v>
      </c>
      <c r="O122" s="37">
        <f>G122/D122</f>
        <v>485.15495668912416</v>
      </c>
      <c r="P122" s="36">
        <f>(1-((O122)/(24*90*60)))*100</f>
        <v>99.62565203959173</v>
      </c>
      <c r="Q122" s="115">
        <f>SUM(Q119:Q121)</f>
        <v>3646.760082088955</v>
      </c>
      <c r="R122" s="115">
        <f>SUM(R119:R121)</f>
        <v>103485.022134237</v>
      </c>
      <c r="S122" s="107">
        <f>(1-((R122)/(24*365*60)))*100</f>
        <v>80.31106884812841</v>
      </c>
    </row>
    <row r="124" ht="18.75" customHeight="1"/>
    <row r="125" spans="3:12" ht="15.75">
      <c r="C125" s="169" t="s">
        <v>93</v>
      </c>
      <c r="D125" s="169"/>
      <c r="E125" s="169"/>
      <c r="F125" s="169"/>
      <c r="G125" s="169"/>
      <c r="H125" s="169"/>
      <c r="I125" s="169"/>
      <c r="J125" s="169"/>
      <c r="K125" s="169"/>
      <c r="L125" s="169"/>
    </row>
    <row r="127" spans="3:10" ht="15">
      <c r="C127" s="11" t="s">
        <v>31</v>
      </c>
      <c r="J127" s="11" t="s">
        <v>32</v>
      </c>
    </row>
    <row r="129" spans="3:17" ht="15">
      <c r="C129" s="28" t="s">
        <v>33</v>
      </c>
      <c r="D129" s="75"/>
      <c r="E129" s="29">
        <f>K122/E122</f>
        <v>12.093372188597474</v>
      </c>
      <c r="F129" s="11"/>
      <c r="G129" s="113"/>
      <c r="H129" s="126"/>
      <c r="I129" s="207" t="s">
        <v>35</v>
      </c>
      <c r="J129" s="208"/>
      <c r="K129" s="209"/>
      <c r="O129" s="207" t="s">
        <v>35</v>
      </c>
      <c r="P129" s="208"/>
      <c r="Q129" s="209"/>
    </row>
    <row r="130" spans="3:17" ht="15">
      <c r="C130" s="28"/>
      <c r="D130" s="75"/>
      <c r="E130" s="29"/>
      <c r="F130" s="11"/>
      <c r="G130" s="14"/>
      <c r="H130" s="127"/>
      <c r="I130" s="153" t="s">
        <v>36</v>
      </c>
      <c r="J130" s="99" t="s">
        <v>37</v>
      </c>
      <c r="K130" s="19">
        <f>F122/D122</f>
        <v>15.478986204683991</v>
      </c>
      <c r="L130" s="11" t="s">
        <v>38</v>
      </c>
      <c r="O130" s="128" t="s">
        <v>36</v>
      </c>
      <c r="P130" s="103" t="s">
        <v>37</v>
      </c>
      <c r="Q130" s="19">
        <f>H122/D122</f>
        <v>132.5229387231312</v>
      </c>
    </row>
    <row r="131" spans="3:17" ht="15">
      <c r="C131" s="28" t="s">
        <v>39</v>
      </c>
      <c r="D131" s="75"/>
      <c r="E131" s="29">
        <f>L122/E122</f>
        <v>397.9954917930708</v>
      </c>
      <c r="F131" s="11" t="s">
        <v>49</v>
      </c>
      <c r="G131" s="14"/>
      <c r="H131" s="127"/>
      <c r="I131" s="153"/>
      <c r="J131" s="99"/>
      <c r="K131" s="20"/>
      <c r="O131" s="128"/>
      <c r="P131" s="103"/>
      <c r="Q131" s="20"/>
    </row>
    <row r="132" spans="3:17" ht="15">
      <c r="C132" s="28"/>
      <c r="D132" s="75"/>
      <c r="E132" s="29"/>
      <c r="F132" s="11"/>
      <c r="G132" s="14"/>
      <c r="H132" s="127"/>
      <c r="I132" s="153" t="s">
        <v>41</v>
      </c>
      <c r="J132" s="99" t="s">
        <v>42</v>
      </c>
      <c r="K132" s="19">
        <f>G122/D122</f>
        <v>485.15495668912416</v>
      </c>
      <c r="L132" s="17" t="s">
        <v>43</v>
      </c>
      <c r="O132" s="128" t="s">
        <v>41</v>
      </c>
      <c r="P132" s="103" t="s">
        <v>42</v>
      </c>
      <c r="Q132" s="19">
        <f>I122/D122</f>
        <v>3236.5999358357394</v>
      </c>
    </row>
    <row r="133" spans="3:17" ht="15">
      <c r="C133" s="28" t="s">
        <v>44</v>
      </c>
      <c r="D133" s="75"/>
      <c r="E133" s="29">
        <f>M122/E122</f>
        <v>18.079503848165583</v>
      </c>
      <c r="F133" s="11"/>
      <c r="G133" s="14"/>
      <c r="H133" s="127"/>
      <c r="I133" s="153"/>
      <c r="J133" s="18"/>
      <c r="K133" s="20"/>
      <c r="O133" s="128"/>
      <c r="P133" s="18"/>
      <c r="Q133" s="20"/>
    </row>
    <row r="134" spans="7:17" ht="60">
      <c r="G134" s="32"/>
      <c r="H134" s="124"/>
      <c r="I134" s="154" t="s">
        <v>45</v>
      </c>
      <c r="J134" s="22" t="s">
        <v>46</v>
      </c>
      <c r="K134" s="23">
        <f>(1-(K132/(24*90*60)))*100</f>
        <v>99.62565203959173</v>
      </c>
      <c r="O134" s="129" t="s">
        <v>45</v>
      </c>
      <c r="P134" s="22" t="s">
        <v>105</v>
      </c>
      <c r="Q134" s="23">
        <f>(1-(Q132/(24*365*60)))*100</f>
        <v>99.3842085357999</v>
      </c>
    </row>
    <row r="136" spans="2:16" ht="48" customHeight="1">
      <c r="B136" s="171" t="s">
        <v>65</v>
      </c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</row>
  </sheetData>
  <sheetProtection/>
  <mergeCells count="54">
    <mergeCell ref="Q116:S116"/>
    <mergeCell ref="O129:Q129"/>
    <mergeCell ref="Q4:S4"/>
    <mergeCell ref="Q3:S3"/>
    <mergeCell ref="B39:G39"/>
    <mergeCell ref="H40:I40"/>
    <mergeCell ref="Q40:S40"/>
    <mergeCell ref="H76:I76"/>
    <mergeCell ref="Q76:S76"/>
    <mergeCell ref="B116:B117"/>
    <mergeCell ref="J116:P116"/>
    <mergeCell ref="I129:K129"/>
    <mergeCell ref="H4:I4"/>
    <mergeCell ref="H116:I116"/>
    <mergeCell ref="E40:G40"/>
    <mergeCell ref="E76:G76"/>
    <mergeCell ref="J76:P76"/>
    <mergeCell ref="J40:P40"/>
    <mergeCell ref="J4:P4"/>
    <mergeCell ref="B35:P35"/>
    <mergeCell ref="B3:F3"/>
    <mergeCell ref="B2:N2"/>
    <mergeCell ref="N3:P3"/>
    <mergeCell ref="B22:C22"/>
    <mergeCell ref="B24:K24"/>
    <mergeCell ref="B4:B5"/>
    <mergeCell ref="C4:C5"/>
    <mergeCell ref="D4:D5"/>
    <mergeCell ref="E4:G4"/>
    <mergeCell ref="B38:N38"/>
    <mergeCell ref="Q39:S39"/>
    <mergeCell ref="B58:C58"/>
    <mergeCell ref="B60:K60"/>
    <mergeCell ref="B40:B41"/>
    <mergeCell ref="C40:C41"/>
    <mergeCell ref="D40:D41"/>
    <mergeCell ref="B71:P71"/>
    <mergeCell ref="B74:N74"/>
    <mergeCell ref="B75:D75"/>
    <mergeCell ref="Q75:S75"/>
    <mergeCell ref="B94:C94"/>
    <mergeCell ref="B76:B77"/>
    <mergeCell ref="C76:C77"/>
    <mergeCell ref="D76:D77"/>
    <mergeCell ref="Q114:S114"/>
    <mergeCell ref="E116:G116"/>
    <mergeCell ref="C125:L125"/>
    <mergeCell ref="B136:P136"/>
    <mergeCell ref="B96:K96"/>
    <mergeCell ref="B107:P107"/>
    <mergeCell ref="B112:N112"/>
    <mergeCell ref="B114:D114"/>
    <mergeCell ref="C116:C117"/>
    <mergeCell ref="D116:D117"/>
  </mergeCells>
  <printOptions/>
  <pageMargins left="0.17" right="0.14" top="0.28" bottom="0.34" header="0.17" footer="0.15"/>
  <pageSetup horizontalDpi="600" verticalDpi="600" orientation="landscape" scale="62" r:id="rId1"/>
  <headerFooter>
    <oddFooter>&amp;C&amp;Z&amp;F&amp;RPage &amp;P</oddFooter>
  </headerFooter>
  <rowBreaks count="2" manualBreakCount="2">
    <brk id="35" min="1" max="18" man="1"/>
    <brk id="71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O127"/>
  <sheetViews>
    <sheetView zoomScalePageLayoutView="0" workbookViewId="0" topLeftCell="A70">
      <selection activeCell="A2" sqref="A2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20.7109375" style="0" customWidth="1"/>
    <col min="4" max="4" width="9.00390625" style="67" customWidth="1"/>
    <col min="5" max="5" width="12.00390625" style="0" customWidth="1"/>
    <col min="6" max="6" width="16.421875" style="0" customWidth="1"/>
    <col min="7" max="7" width="13.00390625" style="0" customWidth="1"/>
    <col min="8" max="8" width="23.140625" style="0" customWidth="1"/>
    <col min="9" max="9" width="11.28125" style="0" customWidth="1"/>
    <col min="10" max="10" width="13.7109375" style="0" customWidth="1"/>
    <col min="11" max="11" width="11.28125" style="0" customWidth="1"/>
    <col min="12" max="12" width="8.7109375" style="0" customWidth="1"/>
    <col min="13" max="13" width="11.7109375" style="0" customWidth="1"/>
    <col min="14" max="14" width="14.57421875" style="0" customWidth="1"/>
  </cols>
  <sheetData>
    <row r="2" spans="2:13" ht="23.25">
      <c r="B2" s="173" t="s">
        <v>90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" t="s">
        <v>83</v>
      </c>
    </row>
    <row r="3" spans="2:14" ht="24.75" customHeight="1">
      <c r="B3" s="180" t="s">
        <v>47</v>
      </c>
      <c r="C3" s="181"/>
      <c r="D3" s="182"/>
      <c r="I3" s="2"/>
      <c r="L3" s="177" t="s">
        <v>1</v>
      </c>
      <c r="M3" s="177"/>
      <c r="N3" s="177"/>
    </row>
    <row r="4" spans="2:14" ht="90" customHeight="1">
      <c r="B4" s="6" t="s">
        <v>2</v>
      </c>
      <c r="C4" s="4" t="s">
        <v>3</v>
      </c>
      <c r="D4" s="71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7" t="s">
        <v>12</v>
      </c>
      <c r="M4" s="7" t="s">
        <v>13</v>
      </c>
      <c r="N4" s="7" t="s">
        <v>14</v>
      </c>
    </row>
    <row r="5" spans="2:14" ht="15">
      <c r="B5" s="3">
        <v>1</v>
      </c>
      <c r="C5" s="4">
        <v>2</v>
      </c>
      <c r="D5" s="71">
        <v>3</v>
      </c>
      <c r="E5" s="4">
        <v>4</v>
      </c>
      <c r="F5" s="5">
        <v>5</v>
      </c>
      <c r="G5" s="4">
        <v>6</v>
      </c>
      <c r="H5" s="5">
        <v>7</v>
      </c>
      <c r="I5" s="4">
        <v>8</v>
      </c>
      <c r="J5" s="5">
        <v>9</v>
      </c>
      <c r="K5" s="4">
        <v>10</v>
      </c>
      <c r="L5" s="5">
        <v>11</v>
      </c>
      <c r="M5" s="4">
        <v>12</v>
      </c>
      <c r="N5" s="6">
        <v>13</v>
      </c>
    </row>
    <row r="6" spans="2:15" s="60" customFormat="1" ht="24" customHeight="1">
      <c r="B6" s="57">
        <v>1</v>
      </c>
      <c r="C6" s="58" t="s">
        <v>15</v>
      </c>
      <c r="D6" s="40">
        <v>183</v>
      </c>
      <c r="E6" s="61">
        <v>11089</v>
      </c>
      <c r="F6" s="61">
        <v>907</v>
      </c>
      <c r="G6" s="61">
        <v>72045</v>
      </c>
      <c r="H6" s="61">
        <v>1759</v>
      </c>
      <c r="I6" s="61">
        <v>61029</v>
      </c>
      <c r="J6" s="61">
        <v>4893035</v>
      </c>
      <c r="K6" s="61">
        <v>131533</v>
      </c>
      <c r="L6" s="62">
        <f>F6/D6</f>
        <v>4.956284153005464</v>
      </c>
      <c r="M6" s="62">
        <f>G6/D6</f>
        <v>393.6885245901639</v>
      </c>
      <c r="N6" s="63">
        <f aca="true" t="shared" si="0" ref="N6:N20">(1-((M6)/(24*90*60)))*100</f>
        <v>99.69622799028537</v>
      </c>
      <c r="O6" s="60" t="s">
        <v>59</v>
      </c>
    </row>
    <row r="7" spans="2:15" s="83" customFormat="1" ht="24" customHeight="1">
      <c r="B7" s="81">
        <v>2</v>
      </c>
      <c r="C7" s="98" t="s">
        <v>16</v>
      </c>
      <c r="D7" s="8">
        <v>43</v>
      </c>
      <c r="E7" s="52">
        <v>1928</v>
      </c>
      <c r="F7" s="52">
        <v>219</v>
      </c>
      <c r="G7" s="52">
        <v>10720</v>
      </c>
      <c r="H7" s="52">
        <v>195</v>
      </c>
      <c r="I7" s="52">
        <v>14561</v>
      </c>
      <c r="J7" s="52">
        <v>758161</v>
      </c>
      <c r="K7" s="52">
        <v>13499</v>
      </c>
      <c r="L7" s="53">
        <f>F7/D7</f>
        <v>5.093023255813954</v>
      </c>
      <c r="M7" s="53">
        <f>G7/D7</f>
        <v>249.30232558139534</v>
      </c>
      <c r="N7" s="54">
        <f t="shared" si="0"/>
        <v>99.8076370944588</v>
      </c>
      <c r="O7" s="83" t="s">
        <v>59</v>
      </c>
    </row>
    <row r="8" spans="2:15" s="83" customFormat="1" ht="24" customHeight="1">
      <c r="B8" s="85">
        <v>3</v>
      </c>
      <c r="C8" s="82" t="s">
        <v>17</v>
      </c>
      <c r="D8" s="8">
        <v>16</v>
      </c>
      <c r="E8" s="52">
        <v>465</v>
      </c>
      <c r="F8" s="52">
        <v>152</v>
      </c>
      <c r="G8" s="52">
        <v>11302</v>
      </c>
      <c r="H8" s="52">
        <v>107</v>
      </c>
      <c r="I8" s="52">
        <v>5295</v>
      </c>
      <c r="J8" s="52">
        <v>452845</v>
      </c>
      <c r="K8" s="52">
        <v>3380</v>
      </c>
      <c r="L8" s="53">
        <f aca="true" t="shared" si="1" ref="L8:L19">F8/D8</f>
        <v>9.5</v>
      </c>
      <c r="M8" s="53">
        <f>G8/D8</f>
        <v>706.375</v>
      </c>
      <c r="N8" s="54">
        <f t="shared" si="0"/>
        <v>99.45495756172839</v>
      </c>
      <c r="O8" s="83" t="s">
        <v>59</v>
      </c>
    </row>
    <row r="9" spans="2:15" s="93" customFormat="1" ht="24" customHeight="1">
      <c r="B9" s="101">
        <v>4</v>
      </c>
      <c r="C9" s="102" t="s">
        <v>18</v>
      </c>
      <c r="D9" s="8">
        <v>7</v>
      </c>
      <c r="E9" s="8">
        <v>538</v>
      </c>
      <c r="F9" s="8">
        <v>50</v>
      </c>
      <c r="G9" s="8">
        <v>7807</v>
      </c>
      <c r="H9" s="8">
        <v>63</v>
      </c>
      <c r="I9" s="8">
        <v>3858</v>
      </c>
      <c r="J9" s="8">
        <v>788036</v>
      </c>
      <c r="K9" s="8">
        <v>4694</v>
      </c>
      <c r="L9" s="9">
        <f t="shared" si="1"/>
        <v>7.142857142857143</v>
      </c>
      <c r="M9" s="9">
        <f aca="true" t="shared" si="2" ref="M9:M19">G9/D9</f>
        <v>1115.2857142857142</v>
      </c>
      <c r="N9" s="45">
        <f t="shared" si="0"/>
        <v>99.13944003527337</v>
      </c>
      <c r="O9" s="93" t="s">
        <v>59</v>
      </c>
    </row>
    <row r="10" spans="2:15" s="60" customFormat="1" ht="24" customHeight="1">
      <c r="B10" s="57">
        <v>5</v>
      </c>
      <c r="C10" s="58" t="s">
        <v>19</v>
      </c>
      <c r="D10" s="40">
        <v>116</v>
      </c>
      <c r="E10" s="61">
        <v>1786</v>
      </c>
      <c r="F10" s="61">
        <v>236</v>
      </c>
      <c r="G10" s="61">
        <v>6382</v>
      </c>
      <c r="H10" s="61">
        <v>606</v>
      </c>
      <c r="I10" s="61">
        <v>13442</v>
      </c>
      <c r="J10" s="61">
        <v>35026</v>
      </c>
      <c r="K10" s="61">
        <v>33216</v>
      </c>
      <c r="L10" s="62">
        <f t="shared" si="1"/>
        <v>2.0344827586206895</v>
      </c>
      <c r="M10" s="62">
        <f t="shared" si="2"/>
        <v>55.01724137931034</v>
      </c>
      <c r="N10" s="63">
        <f t="shared" si="0"/>
        <v>99.95754842486164</v>
      </c>
      <c r="O10" s="60" t="s">
        <v>59</v>
      </c>
    </row>
    <row r="11" spans="2:15" s="83" customFormat="1" ht="24" customHeight="1">
      <c r="B11" s="81">
        <v>6</v>
      </c>
      <c r="C11" s="82" t="s">
        <v>20</v>
      </c>
      <c r="D11" s="8">
        <v>18</v>
      </c>
      <c r="E11" s="52">
        <v>437</v>
      </c>
      <c r="F11" s="52">
        <v>91</v>
      </c>
      <c r="G11" s="52">
        <v>872</v>
      </c>
      <c r="H11" s="52">
        <v>93</v>
      </c>
      <c r="I11" s="52">
        <v>2276</v>
      </c>
      <c r="J11" s="52">
        <v>28610</v>
      </c>
      <c r="K11" s="52">
        <v>2406</v>
      </c>
      <c r="L11" s="53">
        <f t="shared" si="1"/>
        <v>5.055555555555555</v>
      </c>
      <c r="M11" s="53">
        <f t="shared" si="2"/>
        <v>48.44444444444444</v>
      </c>
      <c r="N11" s="54">
        <f t="shared" si="0"/>
        <v>99.96262002743485</v>
      </c>
      <c r="O11" s="83" t="s">
        <v>59</v>
      </c>
    </row>
    <row r="12" spans="2:15" s="83" customFormat="1" ht="24" customHeight="1">
      <c r="B12" s="85">
        <v>7</v>
      </c>
      <c r="C12" s="82" t="s">
        <v>21</v>
      </c>
      <c r="D12" s="8">
        <v>22</v>
      </c>
      <c r="E12" s="52">
        <v>1497</v>
      </c>
      <c r="F12" s="52">
        <v>39</v>
      </c>
      <c r="G12" s="52">
        <v>625</v>
      </c>
      <c r="H12" s="52">
        <v>104</v>
      </c>
      <c r="I12" s="52">
        <v>3117</v>
      </c>
      <c r="J12" s="52">
        <v>53078</v>
      </c>
      <c r="K12" s="52">
        <v>9845</v>
      </c>
      <c r="L12" s="53">
        <f t="shared" si="1"/>
        <v>1.7727272727272727</v>
      </c>
      <c r="M12" s="53">
        <f t="shared" si="2"/>
        <v>28.40909090909091</v>
      </c>
      <c r="N12" s="54">
        <f t="shared" si="0"/>
        <v>99.97807940516273</v>
      </c>
      <c r="O12" s="83" t="s">
        <v>59</v>
      </c>
    </row>
    <row r="13" spans="2:15" s="60" customFormat="1" ht="24" customHeight="1">
      <c r="B13" s="50">
        <v>8</v>
      </c>
      <c r="C13" s="58" t="s">
        <v>22</v>
      </c>
      <c r="D13" s="40">
        <v>80</v>
      </c>
      <c r="E13" s="61">
        <v>14571</v>
      </c>
      <c r="F13" s="61">
        <v>144</v>
      </c>
      <c r="G13" s="61">
        <v>12222</v>
      </c>
      <c r="H13" s="61">
        <v>502</v>
      </c>
      <c r="I13" s="61">
        <v>9054</v>
      </c>
      <c r="J13" s="61">
        <v>825613</v>
      </c>
      <c r="K13" s="61">
        <v>37028</v>
      </c>
      <c r="L13" s="62">
        <f t="shared" si="1"/>
        <v>1.8</v>
      </c>
      <c r="M13" s="62">
        <f t="shared" si="2"/>
        <v>152.775</v>
      </c>
      <c r="N13" s="63">
        <f t="shared" si="0"/>
        <v>99.88211805555555</v>
      </c>
      <c r="O13" s="60" t="s">
        <v>59</v>
      </c>
    </row>
    <row r="14" spans="2:15" s="83" customFormat="1" ht="24" customHeight="1">
      <c r="B14" s="85">
        <v>9</v>
      </c>
      <c r="C14" s="82" t="s">
        <v>23</v>
      </c>
      <c r="D14" s="8">
        <v>4</v>
      </c>
      <c r="E14" s="52">
        <v>102</v>
      </c>
      <c r="F14" s="52">
        <v>14</v>
      </c>
      <c r="G14" s="52">
        <v>350</v>
      </c>
      <c r="H14" s="52">
        <v>19</v>
      </c>
      <c r="I14" s="52">
        <v>455</v>
      </c>
      <c r="J14" s="52">
        <v>11560</v>
      </c>
      <c r="K14" s="52">
        <v>602</v>
      </c>
      <c r="L14" s="53">
        <f t="shared" si="1"/>
        <v>3.5</v>
      </c>
      <c r="M14" s="53">
        <f t="shared" si="2"/>
        <v>87.5</v>
      </c>
      <c r="N14" s="54">
        <f t="shared" si="0"/>
        <v>99.93248456790124</v>
      </c>
      <c r="O14" s="83" t="s">
        <v>59</v>
      </c>
    </row>
    <row r="15" spans="2:15" s="70" customFormat="1" ht="24" customHeight="1">
      <c r="B15" s="26">
        <v>10</v>
      </c>
      <c r="C15" s="30" t="s">
        <v>24</v>
      </c>
      <c r="D15" s="40">
        <v>38</v>
      </c>
      <c r="E15" s="40">
        <v>8304</v>
      </c>
      <c r="F15" s="40">
        <v>170</v>
      </c>
      <c r="G15" s="40">
        <v>2535</v>
      </c>
      <c r="H15" s="40">
        <v>267</v>
      </c>
      <c r="I15" s="40">
        <v>11959</v>
      </c>
      <c r="J15" s="40">
        <v>182240</v>
      </c>
      <c r="K15" s="40">
        <v>18963</v>
      </c>
      <c r="L15" s="41">
        <f t="shared" si="1"/>
        <v>4.473684210526316</v>
      </c>
      <c r="M15" s="41">
        <f t="shared" si="2"/>
        <v>66.71052631578948</v>
      </c>
      <c r="N15" s="69">
        <f t="shared" si="0"/>
        <v>99.94852582846005</v>
      </c>
      <c r="O15" s="70" t="s">
        <v>59</v>
      </c>
    </row>
    <row r="16" spans="2:15" s="93" customFormat="1" ht="24" customHeight="1">
      <c r="B16" s="91">
        <v>11</v>
      </c>
      <c r="C16" s="92" t="s">
        <v>25</v>
      </c>
      <c r="D16" s="8">
        <v>5</v>
      </c>
      <c r="E16" s="8">
        <v>265</v>
      </c>
      <c r="F16" s="8">
        <v>17</v>
      </c>
      <c r="G16" s="8">
        <v>106</v>
      </c>
      <c r="H16" s="8">
        <v>21</v>
      </c>
      <c r="I16" s="8">
        <v>756</v>
      </c>
      <c r="J16" s="8">
        <v>5304</v>
      </c>
      <c r="K16" s="8">
        <v>1773</v>
      </c>
      <c r="L16" s="9">
        <f t="shared" si="1"/>
        <v>3.4</v>
      </c>
      <c r="M16" s="9">
        <f t="shared" si="2"/>
        <v>21.2</v>
      </c>
      <c r="N16" s="45">
        <f t="shared" si="0"/>
        <v>99.98364197530864</v>
      </c>
      <c r="O16" s="93" t="s">
        <v>59</v>
      </c>
    </row>
    <row r="17" spans="2:15" s="60" customFormat="1" ht="24" customHeight="1">
      <c r="B17" s="50">
        <v>12</v>
      </c>
      <c r="C17" s="58" t="s">
        <v>26</v>
      </c>
      <c r="D17" s="40">
        <v>25</v>
      </c>
      <c r="E17" s="61">
        <v>3455</v>
      </c>
      <c r="F17" s="61">
        <v>429</v>
      </c>
      <c r="G17" s="61">
        <v>5954</v>
      </c>
      <c r="H17" s="61">
        <v>1099</v>
      </c>
      <c r="I17" s="61">
        <v>20404</v>
      </c>
      <c r="J17" s="61">
        <v>350640</v>
      </c>
      <c r="K17" s="61">
        <v>55094</v>
      </c>
      <c r="L17" s="62">
        <f>F17/D17</f>
        <v>17.16</v>
      </c>
      <c r="M17" s="62">
        <f t="shared" si="2"/>
        <v>238.16</v>
      </c>
      <c r="N17" s="63">
        <f t="shared" si="0"/>
        <v>99.81623456790123</v>
      </c>
      <c r="O17" s="60" t="s">
        <v>59</v>
      </c>
    </row>
    <row r="18" spans="2:15" s="83" customFormat="1" ht="24" customHeight="1">
      <c r="B18" s="85">
        <v>13</v>
      </c>
      <c r="C18" s="82" t="s">
        <v>27</v>
      </c>
      <c r="D18" s="8">
        <v>31</v>
      </c>
      <c r="E18" s="52">
        <v>1812</v>
      </c>
      <c r="F18" s="52">
        <v>844</v>
      </c>
      <c r="G18" s="52">
        <v>13706</v>
      </c>
      <c r="H18" s="52">
        <v>952</v>
      </c>
      <c r="I18" s="52">
        <v>49198</v>
      </c>
      <c r="J18" s="52">
        <v>755948</v>
      </c>
      <c r="K18" s="52">
        <v>52562</v>
      </c>
      <c r="L18" s="53">
        <f t="shared" si="1"/>
        <v>27.225806451612904</v>
      </c>
      <c r="M18" s="53">
        <f t="shared" si="2"/>
        <v>442.1290322580645</v>
      </c>
      <c r="N18" s="54">
        <f t="shared" si="0"/>
        <v>99.65885105535644</v>
      </c>
      <c r="O18" s="83" t="s">
        <v>59</v>
      </c>
    </row>
    <row r="19" spans="2:15" s="60" customFormat="1" ht="24" customHeight="1">
      <c r="B19" s="50">
        <v>14</v>
      </c>
      <c r="C19" s="51" t="s">
        <v>28</v>
      </c>
      <c r="D19" s="40">
        <v>7</v>
      </c>
      <c r="E19" s="61">
        <v>540</v>
      </c>
      <c r="F19" s="61">
        <v>77</v>
      </c>
      <c r="G19" s="61">
        <v>2355</v>
      </c>
      <c r="H19" s="61">
        <v>130</v>
      </c>
      <c r="I19" s="61">
        <v>4188</v>
      </c>
      <c r="J19" s="61">
        <v>14294</v>
      </c>
      <c r="K19" s="61">
        <v>7004</v>
      </c>
      <c r="L19" s="62">
        <f t="shared" si="1"/>
        <v>11</v>
      </c>
      <c r="M19" s="62">
        <f t="shared" si="2"/>
        <v>336.42857142857144</v>
      </c>
      <c r="N19" s="63">
        <f t="shared" si="0"/>
        <v>99.74041005291005</v>
      </c>
      <c r="O19" s="60" t="s">
        <v>59</v>
      </c>
    </row>
    <row r="20" spans="2:15" s="60" customFormat="1" ht="24" customHeight="1">
      <c r="B20" s="90">
        <v>15</v>
      </c>
      <c r="C20" s="58" t="s">
        <v>29</v>
      </c>
      <c r="D20" s="40">
        <v>20</v>
      </c>
      <c r="E20" s="61">
        <v>815</v>
      </c>
      <c r="F20" s="61">
        <v>61</v>
      </c>
      <c r="G20" s="61">
        <v>887</v>
      </c>
      <c r="H20" s="61">
        <v>111</v>
      </c>
      <c r="I20" s="61">
        <v>2641</v>
      </c>
      <c r="J20" s="61">
        <v>52434</v>
      </c>
      <c r="K20" s="61">
        <v>4794</v>
      </c>
      <c r="L20" s="62">
        <f>F20/D20</f>
        <v>3.05</v>
      </c>
      <c r="M20" s="62">
        <f>G20/D20</f>
        <v>44.35</v>
      </c>
      <c r="N20" s="79">
        <f t="shared" si="0"/>
        <v>99.96577932098766</v>
      </c>
      <c r="O20" s="60" t="s">
        <v>59</v>
      </c>
    </row>
    <row r="21" spans="2:14" ht="24" customHeight="1">
      <c r="B21" s="178" t="s">
        <v>30</v>
      </c>
      <c r="C21" s="179"/>
      <c r="D21" s="10">
        <f>SUM(D6:D20)</f>
        <v>615</v>
      </c>
      <c r="E21" s="10">
        <f aca="true" t="shared" si="3" ref="E21:J21">SUM(E6:E20)</f>
        <v>47604</v>
      </c>
      <c r="F21" s="10">
        <f t="shared" si="3"/>
        <v>3450</v>
      </c>
      <c r="G21" s="10">
        <f t="shared" si="3"/>
        <v>147868</v>
      </c>
      <c r="H21" s="10">
        <f t="shared" si="3"/>
        <v>6028</v>
      </c>
      <c r="I21" s="10">
        <f t="shared" si="3"/>
        <v>202233</v>
      </c>
      <c r="J21" s="10">
        <f t="shared" si="3"/>
        <v>9206824</v>
      </c>
      <c r="K21" s="10">
        <f>SUM(K6:K20)</f>
        <v>376393</v>
      </c>
      <c r="L21" s="46">
        <f>F21/D21</f>
        <v>5.609756097560975</v>
      </c>
      <c r="M21" s="46">
        <f>G21/D21</f>
        <v>240.43577235772358</v>
      </c>
      <c r="N21" s="36">
        <f>(1-((M21)/(24*90*60)))*100</f>
        <v>99.81447857071163</v>
      </c>
    </row>
    <row r="23" spans="2:9" ht="15.75">
      <c r="B23" s="169" t="s">
        <v>91</v>
      </c>
      <c r="C23" s="169"/>
      <c r="D23" s="169"/>
      <c r="E23" s="169"/>
      <c r="F23" s="169"/>
      <c r="G23" s="169"/>
      <c r="H23" s="169"/>
      <c r="I23" s="169"/>
    </row>
    <row r="24" ht="15">
      <c r="J24" s="47">
        <f>5045/589</f>
        <v>8.565365025466892</v>
      </c>
    </row>
    <row r="25" spans="2:7" ht="15">
      <c r="B25" s="11" t="s">
        <v>31</v>
      </c>
      <c r="G25" s="11" t="s">
        <v>32</v>
      </c>
    </row>
    <row r="27" spans="2:9" ht="15">
      <c r="B27" s="12" t="s">
        <v>33</v>
      </c>
      <c r="C27" s="12"/>
      <c r="D27" s="73" t="s">
        <v>34</v>
      </c>
      <c r="E27" s="13">
        <f>I21/E21</f>
        <v>4.248235442399799</v>
      </c>
      <c r="F27" s="14"/>
      <c r="G27" s="170" t="s">
        <v>35</v>
      </c>
      <c r="H27" s="170"/>
      <c r="I27" s="170"/>
    </row>
    <row r="28" spans="2:10" ht="15">
      <c r="B28" s="12"/>
      <c r="C28" s="12"/>
      <c r="D28" s="74"/>
      <c r="E28" s="13"/>
      <c r="F28" s="17"/>
      <c r="G28" s="18" t="s">
        <v>36</v>
      </c>
      <c r="H28" s="77" t="s">
        <v>37</v>
      </c>
      <c r="I28" s="19">
        <f>F21/D21</f>
        <v>5.609756097560975</v>
      </c>
      <c r="J28" s="11" t="s">
        <v>38</v>
      </c>
    </row>
    <row r="29" spans="2:9" ht="15">
      <c r="B29" s="12" t="s">
        <v>39</v>
      </c>
      <c r="C29" s="12"/>
      <c r="D29" s="74" t="s">
        <v>34</v>
      </c>
      <c r="E29" s="13">
        <f>J21/E21</f>
        <v>193.40441979665573</v>
      </c>
      <c r="F29" s="17" t="s">
        <v>40</v>
      </c>
      <c r="G29" s="18"/>
      <c r="H29" s="77"/>
      <c r="I29" s="20"/>
    </row>
    <row r="30" spans="2:10" ht="15">
      <c r="B30" s="12"/>
      <c r="C30" s="12"/>
      <c r="D30" s="74"/>
      <c r="E30" s="13"/>
      <c r="F30" s="17"/>
      <c r="G30" s="18" t="s">
        <v>41</v>
      </c>
      <c r="H30" s="77" t="s">
        <v>42</v>
      </c>
      <c r="I30" s="19">
        <f>G21/D21</f>
        <v>240.43577235772358</v>
      </c>
      <c r="J30" s="17" t="s">
        <v>43</v>
      </c>
    </row>
    <row r="31" spans="2:9" ht="15">
      <c r="B31" s="12" t="s">
        <v>44</v>
      </c>
      <c r="C31" s="12"/>
      <c r="D31" s="74" t="s">
        <v>34</v>
      </c>
      <c r="E31" s="13">
        <f>K21/E21</f>
        <v>7.906751533484581</v>
      </c>
      <c r="F31" s="17"/>
      <c r="G31" s="18"/>
      <c r="H31" s="18"/>
      <c r="I31" s="20"/>
    </row>
    <row r="32" spans="5:9" ht="52.5" customHeight="1">
      <c r="E32" s="17"/>
      <c r="F32" s="15"/>
      <c r="G32" s="21" t="s">
        <v>45</v>
      </c>
      <c r="H32" s="22" t="s">
        <v>46</v>
      </c>
      <c r="I32" s="23">
        <f>(1-(I30/(24*90*60)))*100</f>
        <v>99.81447857071163</v>
      </c>
    </row>
    <row r="34" spans="2:14" s="2" customFormat="1" ht="51" customHeight="1">
      <c r="B34" s="171" t="s">
        <v>65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7" spans="2:13" ht="23.25">
      <c r="B37" s="173" t="s">
        <v>90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" t="s">
        <v>84</v>
      </c>
    </row>
    <row r="38" spans="2:14" ht="24" customHeight="1">
      <c r="B38" s="180" t="s">
        <v>48</v>
      </c>
      <c r="C38" s="181"/>
      <c r="D38" s="182"/>
      <c r="I38" s="2"/>
      <c r="L38" s="177" t="s">
        <v>1</v>
      </c>
      <c r="M38" s="177"/>
      <c r="N38" s="177"/>
    </row>
    <row r="39" spans="2:14" ht="88.5" customHeight="1">
      <c r="B39" s="3" t="s">
        <v>2</v>
      </c>
      <c r="C39" s="4" t="s">
        <v>3</v>
      </c>
      <c r="D39" s="71" t="s">
        <v>4</v>
      </c>
      <c r="E39" s="6" t="s">
        <v>5</v>
      </c>
      <c r="F39" s="6" t="s">
        <v>6</v>
      </c>
      <c r="G39" s="6" t="s">
        <v>7</v>
      </c>
      <c r="H39" s="6" t="s">
        <v>8</v>
      </c>
      <c r="I39" s="6" t="s">
        <v>9</v>
      </c>
      <c r="J39" s="6" t="s">
        <v>10</v>
      </c>
      <c r="K39" s="6" t="s">
        <v>11</v>
      </c>
      <c r="L39" s="7" t="s">
        <v>12</v>
      </c>
      <c r="M39" s="7" t="s">
        <v>13</v>
      </c>
      <c r="N39" s="7" t="s">
        <v>14</v>
      </c>
    </row>
    <row r="40" spans="2:14" ht="15">
      <c r="B40" s="3">
        <v>1</v>
      </c>
      <c r="C40" s="4">
        <v>2</v>
      </c>
      <c r="D40" s="71">
        <v>3</v>
      </c>
      <c r="E40" s="4">
        <v>4</v>
      </c>
      <c r="F40" s="5">
        <v>5</v>
      </c>
      <c r="G40" s="4">
        <v>6</v>
      </c>
      <c r="H40" s="5">
        <v>7</v>
      </c>
      <c r="I40" s="4">
        <v>8</v>
      </c>
      <c r="J40" s="5">
        <v>9</v>
      </c>
      <c r="K40" s="4">
        <v>10</v>
      </c>
      <c r="L40" s="5">
        <v>11</v>
      </c>
      <c r="M40" s="4">
        <v>12</v>
      </c>
      <c r="N40" s="6">
        <v>13</v>
      </c>
    </row>
    <row r="41" spans="2:15" s="60" customFormat="1" ht="21.75" customHeight="1">
      <c r="B41" s="57">
        <v>1</v>
      </c>
      <c r="C41" s="58" t="s">
        <v>15</v>
      </c>
      <c r="D41" s="40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2">
        <v>0</v>
      </c>
      <c r="M41" s="62">
        <v>0</v>
      </c>
      <c r="N41" s="79"/>
      <c r="O41" s="60" t="s">
        <v>59</v>
      </c>
    </row>
    <row r="42" spans="2:15" s="83" customFormat="1" ht="21.75" customHeight="1">
      <c r="B42" s="81">
        <v>2</v>
      </c>
      <c r="C42" s="98" t="s">
        <v>16</v>
      </c>
      <c r="D42" s="8">
        <v>21</v>
      </c>
      <c r="E42" s="52">
        <v>1378</v>
      </c>
      <c r="F42" s="52">
        <v>248</v>
      </c>
      <c r="G42" s="52">
        <v>8814</v>
      </c>
      <c r="H42" s="52">
        <v>200</v>
      </c>
      <c r="I42" s="52">
        <v>18493</v>
      </c>
      <c r="J42" s="52">
        <v>650862</v>
      </c>
      <c r="K42" s="52">
        <v>15259</v>
      </c>
      <c r="L42" s="53">
        <f>F42/D42</f>
        <v>11.80952380952381</v>
      </c>
      <c r="M42" s="53">
        <f aca="true" t="shared" si="4" ref="M42:M56">G42/D42</f>
        <v>419.7142857142857</v>
      </c>
      <c r="N42" s="84">
        <f>(1-((M42)/(24*90*60)))*100</f>
        <v>99.67614638447971</v>
      </c>
      <c r="O42" s="83" t="s">
        <v>59</v>
      </c>
    </row>
    <row r="43" spans="2:15" s="83" customFormat="1" ht="21.75" customHeight="1">
      <c r="B43" s="85">
        <v>3</v>
      </c>
      <c r="C43" s="82" t="s">
        <v>17</v>
      </c>
      <c r="D43" s="8">
        <v>34</v>
      </c>
      <c r="E43" s="52">
        <v>2035</v>
      </c>
      <c r="F43" s="52">
        <v>405</v>
      </c>
      <c r="G43" s="52">
        <v>15808</v>
      </c>
      <c r="H43" s="52">
        <v>410</v>
      </c>
      <c r="I43" s="52">
        <v>27060</v>
      </c>
      <c r="J43" s="52">
        <v>878474</v>
      </c>
      <c r="K43" s="52">
        <v>27060</v>
      </c>
      <c r="L43" s="53">
        <f aca="true" t="shared" si="5" ref="L43:L56">F43/D43</f>
        <v>11.911764705882353</v>
      </c>
      <c r="M43" s="53">
        <f t="shared" si="4"/>
        <v>464.94117647058823</v>
      </c>
      <c r="N43" s="84">
        <f aca="true" t="shared" si="6" ref="N43:N56">(1-((M43)/(24*90*60)))*100</f>
        <v>99.64124909222949</v>
      </c>
      <c r="O43" s="83" t="s">
        <v>59</v>
      </c>
    </row>
    <row r="44" spans="2:15" s="93" customFormat="1" ht="21.75" customHeight="1">
      <c r="B44" s="101">
        <v>4</v>
      </c>
      <c r="C44" s="102" t="s">
        <v>18</v>
      </c>
      <c r="D44" s="8">
        <v>5</v>
      </c>
      <c r="E44" s="8">
        <v>596</v>
      </c>
      <c r="F44" s="8">
        <v>29</v>
      </c>
      <c r="G44" s="8">
        <v>3007</v>
      </c>
      <c r="H44" s="8">
        <v>90</v>
      </c>
      <c r="I44" s="8">
        <v>3849</v>
      </c>
      <c r="J44" s="8">
        <v>404764</v>
      </c>
      <c r="K44" s="8">
        <v>12466</v>
      </c>
      <c r="L44" s="9">
        <f t="shared" si="5"/>
        <v>5.8</v>
      </c>
      <c r="M44" s="9">
        <f t="shared" si="4"/>
        <v>601.4</v>
      </c>
      <c r="N44" s="94">
        <f t="shared" si="6"/>
        <v>99.53595679012346</v>
      </c>
      <c r="O44" s="93" t="s">
        <v>59</v>
      </c>
    </row>
    <row r="45" spans="2:15" s="60" customFormat="1" ht="21.75" customHeight="1">
      <c r="B45" s="57">
        <v>5</v>
      </c>
      <c r="C45" s="58" t="s">
        <v>19</v>
      </c>
      <c r="D45" s="40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2">
        <v>0</v>
      </c>
      <c r="M45" s="62">
        <v>0</v>
      </c>
      <c r="N45" s="79">
        <v>0</v>
      </c>
      <c r="O45" s="60" t="s">
        <v>59</v>
      </c>
    </row>
    <row r="46" spans="2:15" s="83" customFormat="1" ht="21.75" customHeight="1">
      <c r="B46" s="81">
        <v>6</v>
      </c>
      <c r="C46" s="82" t="s">
        <v>20</v>
      </c>
      <c r="D46" s="8">
        <v>22</v>
      </c>
      <c r="E46" s="52">
        <v>1135</v>
      </c>
      <c r="F46" s="52">
        <v>73</v>
      </c>
      <c r="G46" s="52">
        <v>829</v>
      </c>
      <c r="H46" s="52">
        <v>91</v>
      </c>
      <c r="I46" s="52">
        <v>3381</v>
      </c>
      <c r="J46" s="52">
        <v>38033</v>
      </c>
      <c r="K46" s="52">
        <v>5659</v>
      </c>
      <c r="L46" s="53">
        <f t="shared" si="5"/>
        <v>3.3181818181818183</v>
      </c>
      <c r="M46" s="53">
        <f t="shared" si="4"/>
        <v>37.68181818181818</v>
      </c>
      <c r="N46" s="84">
        <f t="shared" si="6"/>
        <v>99.97092452300785</v>
      </c>
      <c r="O46" s="83" t="s">
        <v>59</v>
      </c>
    </row>
    <row r="47" spans="2:15" s="83" customFormat="1" ht="21.75" customHeight="1">
      <c r="B47" s="85">
        <v>7</v>
      </c>
      <c r="C47" s="82" t="s">
        <v>21</v>
      </c>
      <c r="D47" s="8">
        <v>18</v>
      </c>
      <c r="E47" s="52">
        <v>792</v>
      </c>
      <c r="F47" s="52">
        <v>71</v>
      </c>
      <c r="G47" s="52">
        <v>1747</v>
      </c>
      <c r="H47" s="52">
        <v>115</v>
      </c>
      <c r="I47" s="52">
        <v>3254</v>
      </c>
      <c r="J47" s="52">
        <v>75069</v>
      </c>
      <c r="K47" s="52">
        <v>5462</v>
      </c>
      <c r="L47" s="53">
        <f t="shared" si="5"/>
        <v>3.9444444444444446</v>
      </c>
      <c r="M47" s="53">
        <f t="shared" si="4"/>
        <v>97.05555555555556</v>
      </c>
      <c r="N47" s="84">
        <f t="shared" si="6"/>
        <v>99.92511145404664</v>
      </c>
      <c r="O47" s="83" t="s">
        <v>59</v>
      </c>
    </row>
    <row r="48" spans="2:15" s="60" customFormat="1" ht="21.75" customHeight="1">
      <c r="B48" s="50">
        <v>8</v>
      </c>
      <c r="C48" s="58" t="s">
        <v>22</v>
      </c>
      <c r="D48" s="40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2">
        <v>0</v>
      </c>
      <c r="M48" s="62">
        <v>0</v>
      </c>
      <c r="N48" s="79"/>
      <c r="O48" s="60" t="s">
        <v>59</v>
      </c>
    </row>
    <row r="49" spans="2:15" s="83" customFormat="1" ht="21.75" customHeight="1">
      <c r="B49" s="85">
        <v>9</v>
      </c>
      <c r="C49" s="82" t="s">
        <v>23</v>
      </c>
      <c r="D49" s="8">
        <v>31</v>
      </c>
      <c r="E49" s="52">
        <v>1448</v>
      </c>
      <c r="F49" s="52">
        <v>509</v>
      </c>
      <c r="G49" s="52">
        <v>5916</v>
      </c>
      <c r="H49" s="52">
        <v>902</v>
      </c>
      <c r="I49" s="52">
        <v>25480</v>
      </c>
      <c r="J49" s="52">
        <v>281939</v>
      </c>
      <c r="K49" s="52">
        <v>48548</v>
      </c>
      <c r="L49" s="53">
        <f t="shared" si="5"/>
        <v>16.419354838709676</v>
      </c>
      <c r="M49" s="53">
        <f t="shared" si="4"/>
        <v>190.83870967741936</v>
      </c>
      <c r="N49" s="84">
        <f t="shared" si="6"/>
        <v>99.85274790919952</v>
      </c>
      <c r="O49" s="83" t="s">
        <v>59</v>
      </c>
    </row>
    <row r="50" spans="2:15" s="70" customFormat="1" ht="21.75" customHeight="1">
      <c r="B50" s="26">
        <v>10</v>
      </c>
      <c r="C50" s="30" t="s">
        <v>24</v>
      </c>
      <c r="D50" s="40">
        <v>6</v>
      </c>
      <c r="E50" s="40">
        <v>1443</v>
      </c>
      <c r="F50" s="40">
        <v>61</v>
      </c>
      <c r="G50" s="40">
        <v>852</v>
      </c>
      <c r="H50" s="40">
        <v>58</v>
      </c>
      <c r="I50" s="40">
        <v>5387</v>
      </c>
      <c r="J50" s="40">
        <v>75490</v>
      </c>
      <c r="K50" s="40">
        <v>4665</v>
      </c>
      <c r="L50" s="41">
        <f t="shared" si="5"/>
        <v>10.166666666666666</v>
      </c>
      <c r="M50" s="41">
        <f t="shared" si="4"/>
        <v>142</v>
      </c>
      <c r="N50" s="80">
        <f t="shared" si="6"/>
        <v>99.89043209876543</v>
      </c>
      <c r="O50" s="70" t="s">
        <v>59</v>
      </c>
    </row>
    <row r="51" spans="2:15" s="93" customFormat="1" ht="21.75" customHeight="1">
      <c r="B51" s="91">
        <v>11</v>
      </c>
      <c r="C51" s="92" t="s">
        <v>25</v>
      </c>
      <c r="D51" s="8">
        <v>20</v>
      </c>
      <c r="E51" s="8">
        <v>1180</v>
      </c>
      <c r="F51" s="8">
        <v>146</v>
      </c>
      <c r="G51" s="8">
        <v>2016</v>
      </c>
      <c r="H51" s="8">
        <v>197</v>
      </c>
      <c r="I51" s="8">
        <v>8799</v>
      </c>
      <c r="J51" s="8">
        <v>140307</v>
      </c>
      <c r="K51" s="8">
        <v>12930</v>
      </c>
      <c r="L51" s="9">
        <f t="shared" si="5"/>
        <v>7.3</v>
      </c>
      <c r="M51" s="9">
        <f t="shared" si="4"/>
        <v>100.8</v>
      </c>
      <c r="N51" s="94">
        <f t="shared" si="6"/>
        <v>99.92222222222222</v>
      </c>
      <c r="O51" s="93" t="s">
        <v>59</v>
      </c>
    </row>
    <row r="52" spans="2:15" s="60" customFormat="1" ht="21.75" customHeight="1">
      <c r="B52" s="95">
        <v>12</v>
      </c>
      <c r="C52" s="96" t="s">
        <v>26</v>
      </c>
      <c r="D52" s="40">
        <v>12</v>
      </c>
      <c r="E52" s="61">
        <v>2460</v>
      </c>
      <c r="F52" s="61">
        <v>295</v>
      </c>
      <c r="G52" s="61">
        <v>4855</v>
      </c>
      <c r="H52" s="61">
        <v>624</v>
      </c>
      <c r="I52" s="97">
        <v>20809</v>
      </c>
      <c r="J52" s="97">
        <v>337650</v>
      </c>
      <c r="K52" s="97">
        <v>42930</v>
      </c>
      <c r="L52" s="62">
        <f t="shared" si="5"/>
        <v>24.583333333333332</v>
      </c>
      <c r="M52" s="62">
        <f t="shared" si="4"/>
        <v>404.5833333333333</v>
      </c>
      <c r="N52" s="79">
        <f t="shared" si="6"/>
        <v>99.68782150205762</v>
      </c>
      <c r="O52" s="60" t="s">
        <v>59</v>
      </c>
    </row>
    <row r="53" spans="2:15" s="83" customFormat="1" ht="21.75" customHeight="1">
      <c r="B53" s="85">
        <v>13</v>
      </c>
      <c r="C53" s="82" t="s">
        <v>27</v>
      </c>
      <c r="D53" s="8">
        <v>28</v>
      </c>
      <c r="E53" s="52">
        <v>1942</v>
      </c>
      <c r="F53" s="52">
        <v>1457</v>
      </c>
      <c r="G53" s="52">
        <v>26026</v>
      </c>
      <c r="H53" s="52">
        <v>1751</v>
      </c>
      <c r="I53" s="52">
        <v>65616</v>
      </c>
      <c r="J53" s="52">
        <v>1847442</v>
      </c>
      <c r="K53" s="52">
        <v>84416</v>
      </c>
      <c r="L53" s="53">
        <f t="shared" si="5"/>
        <v>52.035714285714285</v>
      </c>
      <c r="M53" s="53">
        <f t="shared" si="4"/>
        <v>929.5</v>
      </c>
      <c r="N53" s="84">
        <f t="shared" si="6"/>
        <v>99.28279320987654</v>
      </c>
      <c r="O53" s="83" t="s">
        <v>59</v>
      </c>
    </row>
    <row r="54" spans="2:15" s="60" customFormat="1" ht="21.75" customHeight="1">
      <c r="B54" s="50">
        <v>14</v>
      </c>
      <c r="C54" s="51" t="s">
        <v>28</v>
      </c>
      <c r="D54" s="40">
        <v>19</v>
      </c>
      <c r="E54" s="61">
        <v>906</v>
      </c>
      <c r="F54" s="61">
        <v>170</v>
      </c>
      <c r="G54" s="61">
        <v>7613</v>
      </c>
      <c r="H54" s="61">
        <v>161</v>
      </c>
      <c r="I54" s="61">
        <v>8248</v>
      </c>
      <c r="J54" s="61">
        <v>370662</v>
      </c>
      <c r="K54" s="61">
        <v>7513</v>
      </c>
      <c r="L54" s="62">
        <f t="shared" si="5"/>
        <v>8.947368421052632</v>
      </c>
      <c r="M54" s="62">
        <f t="shared" si="4"/>
        <v>400.6842105263158</v>
      </c>
      <c r="N54" s="79">
        <f t="shared" si="6"/>
        <v>99.69083008447043</v>
      </c>
      <c r="O54" s="60" t="s">
        <v>59</v>
      </c>
    </row>
    <row r="55" spans="2:15" s="60" customFormat="1" ht="21.75" customHeight="1">
      <c r="B55" s="57">
        <v>15</v>
      </c>
      <c r="C55" s="58" t="s">
        <v>29</v>
      </c>
      <c r="D55" s="40">
        <v>6</v>
      </c>
      <c r="E55" s="61">
        <v>225</v>
      </c>
      <c r="F55" s="61">
        <v>29</v>
      </c>
      <c r="G55" s="61">
        <v>1175</v>
      </c>
      <c r="H55" s="61">
        <v>45</v>
      </c>
      <c r="I55" s="61">
        <v>1785</v>
      </c>
      <c r="J55" s="61">
        <v>43894</v>
      </c>
      <c r="K55" s="61">
        <v>3177</v>
      </c>
      <c r="L55" s="62">
        <f t="shared" si="5"/>
        <v>4.833333333333333</v>
      </c>
      <c r="M55" s="62">
        <f t="shared" si="4"/>
        <v>195.83333333333334</v>
      </c>
      <c r="N55" s="79">
        <f t="shared" si="6"/>
        <v>99.8488940329218</v>
      </c>
      <c r="O55" s="60" t="s">
        <v>59</v>
      </c>
    </row>
    <row r="56" spans="2:14" ht="21.75" customHeight="1">
      <c r="B56" s="178" t="s">
        <v>30</v>
      </c>
      <c r="C56" s="179"/>
      <c r="D56" s="10">
        <f>SUM(D41:D55)</f>
        <v>222</v>
      </c>
      <c r="E56" s="10">
        <f>SUM(E41:E55)</f>
        <v>15540</v>
      </c>
      <c r="F56" s="10">
        <f aca="true" t="shared" si="7" ref="F56:K56">SUM(F41:F55)</f>
        <v>3493</v>
      </c>
      <c r="G56" s="10">
        <f t="shared" si="7"/>
        <v>78658</v>
      </c>
      <c r="H56" s="10">
        <f t="shared" si="7"/>
        <v>4644</v>
      </c>
      <c r="I56" s="10">
        <f t="shared" si="7"/>
        <v>192161</v>
      </c>
      <c r="J56" s="10">
        <f t="shared" si="7"/>
        <v>5144586</v>
      </c>
      <c r="K56" s="10">
        <f t="shared" si="7"/>
        <v>270085</v>
      </c>
      <c r="L56" s="46">
        <f t="shared" si="5"/>
        <v>15.734234234234235</v>
      </c>
      <c r="M56" s="46">
        <f t="shared" si="4"/>
        <v>354.31531531531533</v>
      </c>
      <c r="N56" s="36">
        <f t="shared" si="6"/>
        <v>99.72660855299745</v>
      </c>
    </row>
    <row r="58" spans="2:9" ht="15.75">
      <c r="B58" s="169" t="s">
        <v>91</v>
      </c>
      <c r="C58" s="169"/>
      <c r="D58" s="169"/>
      <c r="E58" s="169"/>
      <c r="F58" s="169"/>
      <c r="G58" s="169"/>
      <c r="H58" s="169"/>
      <c r="I58" s="169"/>
    </row>
    <row r="60" spans="2:7" ht="15">
      <c r="B60" s="11" t="s">
        <v>31</v>
      </c>
      <c r="G60" s="11" t="s">
        <v>32</v>
      </c>
    </row>
    <row r="62" spans="2:9" ht="15">
      <c r="B62" s="12" t="s">
        <v>33</v>
      </c>
      <c r="C62" s="12"/>
      <c r="D62" s="73" t="s">
        <v>34</v>
      </c>
      <c r="E62" s="13">
        <f>I56/E56</f>
        <v>12.365572715572716</v>
      </c>
      <c r="F62" s="14"/>
      <c r="G62" s="170" t="s">
        <v>35</v>
      </c>
      <c r="H62" s="170"/>
      <c r="I62" s="170"/>
    </row>
    <row r="63" spans="2:10" ht="15">
      <c r="B63" s="12"/>
      <c r="C63" s="12"/>
      <c r="D63" s="74"/>
      <c r="E63" s="13"/>
      <c r="F63" s="17"/>
      <c r="G63" s="18" t="s">
        <v>36</v>
      </c>
      <c r="H63" s="77" t="s">
        <v>37</v>
      </c>
      <c r="I63" s="19">
        <f>F56/D56</f>
        <v>15.734234234234235</v>
      </c>
      <c r="J63" s="11" t="s">
        <v>38</v>
      </c>
    </row>
    <row r="64" spans="2:9" ht="15">
      <c r="B64" s="12" t="s">
        <v>39</v>
      </c>
      <c r="C64" s="12"/>
      <c r="D64" s="74" t="s">
        <v>34</v>
      </c>
      <c r="E64" s="13">
        <f>J56/E56</f>
        <v>331.05444015444016</v>
      </c>
      <c r="F64" s="17" t="s">
        <v>40</v>
      </c>
      <c r="G64" s="18"/>
      <c r="H64" s="77"/>
      <c r="I64" s="20"/>
    </row>
    <row r="65" spans="2:10" ht="15">
      <c r="B65" s="12"/>
      <c r="C65" s="12"/>
      <c r="D65" s="74"/>
      <c r="E65" s="13"/>
      <c r="F65" s="17"/>
      <c r="G65" s="18" t="s">
        <v>41</v>
      </c>
      <c r="H65" s="77" t="s">
        <v>42</v>
      </c>
      <c r="I65" s="19">
        <f>G56/D56</f>
        <v>354.31531531531533</v>
      </c>
      <c r="J65" s="17" t="s">
        <v>43</v>
      </c>
    </row>
    <row r="66" spans="2:9" ht="15">
      <c r="B66" s="12" t="s">
        <v>44</v>
      </c>
      <c r="C66" s="12"/>
      <c r="D66" s="74" t="s">
        <v>34</v>
      </c>
      <c r="E66" s="13">
        <f>K56/E56</f>
        <v>17.37998712998713</v>
      </c>
      <c r="F66" s="17"/>
      <c r="G66" s="18"/>
      <c r="H66" s="18"/>
      <c r="I66" s="20"/>
    </row>
    <row r="67" spans="5:9" ht="45">
      <c r="E67" s="17"/>
      <c r="F67" s="15"/>
      <c r="G67" s="21" t="s">
        <v>45</v>
      </c>
      <c r="H67" s="22" t="s">
        <v>46</v>
      </c>
      <c r="I67" s="23">
        <f>(1-(I65/(24*90*60)))*100</f>
        <v>99.72660855299745</v>
      </c>
    </row>
    <row r="69" spans="2:14" ht="48.75" customHeight="1">
      <c r="B69" s="171" t="s">
        <v>65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</row>
    <row r="72" spans="2:13" ht="23.25">
      <c r="B72" s="173" t="s">
        <v>90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" t="s">
        <v>85</v>
      </c>
    </row>
    <row r="73" spans="2:14" ht="22.5" customHeight="1">
      <c r="B73" s="180" t="s">
        <v>88</v>
      </c>
      <c r="C73" s="181"/>
      <c r="D73" s="182"/>
      <c r="I73" s="2"/>
      <c r="L73" s="177" t="s">
        <v>1</v>
      </c>
      <c r="M73" s="177"/>
      <c r="N73" s="177"/>
    </row>
    <row r="74" spans="2:14" ht="95.25" customHeight="1">
      <c r="B74" s="3" t="s">
        <v>2</v>
      </c>
      <c r="C74" s="4" t="s">
        <v>3</v>
      </c>
      <c r="D74" s="71" t="s">
        <v>4</v>
      </c>
      <c r="E74" s="6" t="s">
        <v>5</v>
      </c>
      <c r="F74" s="6" t="s">
        <v>6</v>
      </c>
      <c r="G74" s="6" t="s">
        <v>7</v>
      </c>
      <c r="H74" s="6" t="s">
        <v>8</v>
      </c>
      <c r="I74" s="6" t="s">
        <v>9</v>
      </c>
      <c r="J74" s="6" t="s">
        <v>10</v>
      </c>
      <c r="K74" s="6" t="s">
        <v>11</v>
      </c>
      <c r="L74" s="7" t="s">
        <v>12</v>
      </c>
      <c r="M74" s="7" t="s">
        <v>13</v>
      </c>
      <c r="N74" s="7" t="s">
        <v>14</v>
      </c>
    </row>
    <row r="75" spans="2:14" ht="19.5" customHeight="1">
      <c r="B75" s="3">
        <v>1</v>
      </c>
      <c r="C75" s="4">
        <v>2</v>
      </c>
      <c r="D75" s="71">
        <v>3</v>
      </c>
      <c r="E75" s="4">
        <v>4</v>
      </c>
      <c r="F75" s="5">
        <v>5</v>
      </c>
      <c r="G75" s="4">
        <v>6</v>
      </c>
      <c r="H75" s="5">
        <v>7</v>
      </c>
      <c r="I75" s="4">
        <v>8</v>
      </c>
      <c r="J75" s="5">
        <v>9</v>
      </c>
      <c r="K75" s="4">
        <v>10</v>
      </c>
      <c r="L75" s="5">
        <v>11</v>
      </c>
      <c r="M75" s="4">
        <v>12</v>
      </c>
      <c r="N75" s="6">
        <v>13</v>
      </c>
    </row>
    <row r="76" spans="2:15" s="60" customFormat="1" ht="21.75" customHeight="1">
      <c r="B76" s="57">
        <v>1</v>
      </c>
      <c r="C76" s="58" t="s">
        <v>15</v>
      </c>
      <c r="D76" s="40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2">
        <v>0</v>
      </c>
      <c r="M76" s="62">
        <v>0</v>
      </c>
      <c r="N76" s="79"/>
      <c r="O76" s="60" t="s">
        <v>62</v>
      </c>
    </row>
    <row r="77" spans="2:15" s="83" customFormat="1" ht="21.75" customHeight="1">
      <c r="B77" s="81">
        <v>2</v>
      </c>
      <c r="C77" s="98" t="s">
        <v>16</v>
      </c>
      <c r="D77" s="8">
        <v>7</v>
      </c>
      <c r="E77" s="52">
        <v>336</v>
      </c>
      <c r="F77" s="52">
        <v>48</v>
      </c>
      <c r="G77" s="52">
        <v>1977</v>
      </c>
      <c r="H77" s="52">
        <v>45</v>
      </c>
      <c r="I77" s="52">
        <v>2990</v>
      </c>
      <c r="J77" s="52">
        <v>121190</v>
      </c>
      <c r="K77" s="52">
        <v>2941</v>
      </c>
      <c r="L77" s="53">
        <f>F77/D77</f>
        <v>6.857142857142857</v>
      </c>
      <c r="M77" s="53">
        <f aca="true" t="shared" si="8" ref="M77:M90">G77/D77</f>
        <v>282.42857142857144</v>
      </c>
      <c r="N77" s="84">
        <f>(1-((M77)/(24*90*60)))*100</f>
        <v>99.78207671957672</v>
      </c>
      <c r="O77" s="83" t="s">
        <v>62</v>
      </c>
    </row>
    <row r="78" spans="2:15" s="83" customFormat="1" ht="21.75" customHeight="1">
      <c r="B78" s="85">
        <v>3</v>
      </c>
      <c r="C78" s="82" t="s">
        <v>17</v>
      </c>
      <c r="D78" s="8">
        <v>453</v>
      </c>
      <c r="E78" s="52">
        <v>19718</v>
      </c>
      <c r="F78" s="52">
        <v>6874</v>
      </c>
      <c r="G78" s="52">
        <v>293285</v>
      </c>
      <c r="H78" s="52">
        <v>6972</v>
      </c>
      <c r="I78" s="52">
        <v>363039</v>
      </c>
      <c r="J78" s="52">
        <v>16259433</v>
      </c>
      <c r="K78" s="52">
        <v>370097</v>
      </c>
      <c r="L78" s="53">
        <f aca="true" t="shared" si="9" ref="L78:L91">F78/D78</f>
        <v>15.17439293598234</v>
      </c>
      <c r="M78" s="53">
        <f t="shared" si="8"/>
        <v>647.4282560706401</v>
      </c>
      <c r="N78" s="84">
        <f aca="true" t="shared" si="10" ref="N78:N91">(1-((M78)/(24*90*60)))*100</f>
        <v>99.50044116043932</v>
      </c>
      <c r="O78" s="83" t="s">
        <v>62</v>
      </c>
    </row>
    <row r="79" spans="2:15" s="93" customFormat="1" ht="21.75" customHeight="1">
      <c r="B79" s="101">
        <v>4</v>
      </c>
      <c r="C79" s="102" t="s">
        <v>18</v>
      </c>
      <c r="D79" s="8">
        <v>271</v>
      </c>
      <c r="E79" s="8">
        <v>13055</v>
      </c>
      <c r="F79" s="8">
        <v>2261</v>
      </c>
      <c r="G79" s="8">
        <v>224701</v>
      </c>
      <c r="H79" s="8">
        <v>4027</v>
      </c>
      <c r="I79" s="8">
        <v>107772</v>
      </c>
      <c r="J79" s="8">
        <v>11560269</v>
      </c>
      <c r="K79" s="8">
        <v>206166</v>
      </c>
      <c r="L79" s="9">
        <f t="shared" si="9"/>
        <v>8.343173431734318</v>
      </c>
      <c r="M79" s="9">
        <f t="shared" si="8"/>
        <v>829.1549815498155</v>
      </c>
      <c r="N79" s="94">
        <f t="shared" si="10"/>
        <v>99.36021992164366</v>
      </c>
      <c r="O79" s="93" t="s">
        <v>62</v>
      </c>
    </row>
    <row r="80" spans="2:15" s="60" customFormat="1" ht="21.75" customHeight="1">
      <c r="B80" s="57">
        <v>5</v>
      </c>
      <c r="C80" s="58" t="s">
        <v>19</v>
      </c>
      <c r="D80" s="40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2">
        <v>0</v>
      </c>
      <c r="M80" s="62">
        <v>0</v>
      </c>
      <c r="N80" s="79"/>
      <c r="O80" s="60" t="s">
        <v>62</v>
      </c>
    </row>
    <row r="81" spans="2:15" s="83" customFormat="1" ht="21.75" customHeight="1">
      <c r="B81" s="81">
        <v>6</v>
      </c>
      <c r="C81" s="82" t="s">
        <v>20</v>
      </c>
      <c r="D81" s="8">
        <v>359</v>
      </c>
      <c r="E81" s="52">
        <v>12650</v>
      </c>
      <c r="F81" s="52">
        <v>3135</v>
      </c>
      <c r="G81" s="52">
        <v>39894</v>
      </c>
      <c r="H81" s="52">
        <v>4735</v>
      </c>
      <c r="I81" s="52">
        <v>96969</v>
      </c>
      <c r="J81" s="52">
        <v>1239129</v>
      </c>
      <c r="K81" s="52">
        <v>158261</v>
      </c>
      <c r="L81" s="53">
        <f>F81/D81</f>
        <v>8.732590529247911</v>
      </c>
      <c r="M81" s="53">
        <f t="shared" si="8"/>
        <v>111.12534818941504</v>
      </c>
      <c r="N81" s="84">
        <f t="shared" si="10"/>
        <v>99.91425513256989</v>
      </c>
      <c r="O81" s="83" t="s">
        <v>62</v>
      </c>
    </row>
    <row r="82" spans="2:15" s="83" customFormat="1" ht="21.75" customHeight="1">
      <c r="B82" s="85">
        <v>7</v>
      </c>
      <c r="C82" s="82" t="s">
        <v>21</v>
      </c>
      <c r="D82" s="8">
        <v>222</v>
      </c>
      <c r="E82" s="52">
        <v>10160</v>
      </c>
      <c r="F82" s="52">
        <v>2268</v>
      </c>
      <c r="G82" s="52">
        <v>87614</v>
      </c>
      <c r="H82" s="52">
        <v>2663</v>
      </c>
      <c r="I82" s="52">
        <v>120420</v>
      </c>
      <c r="J82" s="52">
        <v>443866</v>
      </c>
      <c r="K82" s="52">
        <v>142221</v>
      </c>
      <c r="L82" s="53">
        <f t="shared" si="9"/>
        <v>10.216216216216216</v>
      </c>
      <c r="M82" s="53">
        <f t="shared" si="8"/>
        <v>394.65765765765764</v>
      </c>
      <c r="N82" s="84">
        <f t="shared" si="10"/>
        <v>99.69548020242465</v>
      </c>
      <c r="O82" s="83" t="s">
        <v>62</v>
      </c>
    </row>
    <row r="83" spans="2:15" s="60" customFormat="1" ht="21.75" customHeight="1">
      <c r="B83" s="50">
        <v>8</v>
      </c>
      <c r="C83" s="58" t="s">
        <v>22</v>
      </c>
      <c r="D83" s="40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2">
        <v>0</v>
      </c>
      <c r="M83" s="62">
        <v>0</v>
      </c>
      <c r="N83" s="79"/>
      <c r="O83" s="60" t="s">
        <v>62</v>
      </c>
    </row>
    <row r="84" spans="2:15" s="87" customFormat="1" ht="21.75" customHeight="1">
      <c r="B84" s="85">
        <v>9</v>
      </c>
      <c r="C84" s="82" t="s">
        <v>23</v>
      </c>
      <c r="D84" s="88">
        <v>209</v>
      </c>
      <c r="E84" s="89">
        <v>16214</v>
      </c>
      <c r="F84" s="89">
        <v>10535</v>
      </c>
      <c r="G84" s="89">
        <v>84522</v>
      </c>
      <c r="H84" s="89">
        <v>18522</v>
      </c>
      <c r="I84" s="89">
        <v>468466</v>
      </c>
      <c r="J84" s="89">
        <v>3626126</v>
      </c>
      <c r="K84" s="89">
        <v>832796</v>
      </c>
      <c r="L84" s="86">
        <f t="shared" si="9"/>
        <v>50.4066985645933</v>
      </c>
      <c r="M84" s="86">
        <f t="shared" si="8"/>
        <v>404.41148325358853</v>
      </c>
      <c r="N84" s="54">
        <f t="shared" si="10"/>
        <v>99.6879541024278</v>
      </c>
      <c r="O84" s="87" t="s">
        <v>62</v>
      </c>
    </row>
    <row r="85" spans="2:15" s="70" customFormat="1" ht="21.75" customHeight="1">
      <c r="B85" s="26">
        <v>10</v>
      </c>
      <c r="C85" s="30" t="s">
        <v>24</v>
      </c>
      <c r="D85" s="40">
        <v>45</v>
      </c>
      <c r="E85" s="40">
        <v>7401</v>
      </c>
      <c r="F85" s="40">
        <v>390</v>
      </c>
      <c r="G85" s="40">
        <v>5573</v>
      </c>
      <c r="H85" s="40">
        <v>400</v>
      </c>
      <c r="I85" s="40">
        <v>21965</v>
      </c>
      <c r="J85" s="40">
        <v>319010</v>
      </c>
      <c r="K85" s="40">
        <v>21793</v>
      </c>
      <c r="L85" s="41">
        <f t="shared" si="9"/>
        <v>8.666666666666666</v>
      </c>
      <c r="M85" s="41">
        <f t="shared" si="8"/>
        <v>123.84444444444445</v>
      </c>
      <c r="N85" s="80">
        <f t="shared" si="10"/>
        <v>99.90444101508916</v>
      </c>
      <c r="O85" s="70" t="s">
        <v>62</v>
      </c>
    </row>
    <row r="86" spans="2:15" s="93" customFormat="1" ht="21.75" customHeight="1">
      <c r="B86" s="91">
        <v>11</v>
      </c>
      <c r="C86" s="92" t="s">
        <v>25</v>
      </c>
      <c r="D86" s="8">
        <v>154</v>
      </c>
      <c r="E86" s="8">
        <v>8999</v>
      </c>
      <c r="F86" s="8">
        <v>1178</v>
      </c>
      <c r="G86" s="8">
        <v>33433</v>
      </c>
      <c r="H86" s="8">
        <v>2369</v>
      </c>
      <c r="I86" s="8">
        <v>72065</v>
      </c>
      <c r="J86" s="8">
        <v>2063215</v>
      </c>
      <c r="K86" s="8">
        <v>144951</v>
      </c>
      <c r="L86" s="9">
        <f t="shared" si="9"/>
        <v>7.64935064935065</v>
      </c>
      <c r="M86" s="9">
        <f t="shared" si="8"/>
        <v>217.0974025974026</v>
      </c>
      <c r="N86" s="94">
        <f t="shared" si="10"/>
        <v>99.8324865720699</v>
      </c>
      <c r="O86" s="93" t="s">
        <v>59</v>
      </c>
    </row>
    <row r="87" spans="2:15" s="60" customFormat="1" ht="21.75" customHeight="1">
      <c r="B87" s="95">
        <v>12</v>
      </c>
      <c r="C87" s="96" t="s">
        <v>26</v>
      </c>
      <c r="D87" s="40">
        <v>219</v>
      </c>
      <c r="E87" s="61">
        <v>32358</v>
      </c>
      <c r="F87" s="61">
        <v>6620</v>
      </c>
      <c r="G87" s="61">
        <v>174787</v>
      </c>
      <c r="H87" s="61">
        <v>12428</v>
      </c>
      <c r="I87" s="97">
        <v>346995</v>
      </c>
      <c r="J87" s="97">
        <v>7507198</v>
      </c>
      <c r="K87" s="97">
        <v>640137</v>
      </c>
      <c r="L87" s="62">
        <f t="shared" si="9"/>
        <v>30.228310502283104</v>
      </c>
      <c r="M87" s="62">
        <f t="shared" si="8"/>
        <v>798.1141552511416</v>
      </c>
      <c r="N87" s="79">
        <f t="shared" si="10"/>
        <v>99.38417117650374</v>
      </c>
      <c r="O87" s="60" t="s">
        <v>59</v>
      </c>
    </row>
    <row r="88" spans="2:15" s="83" customFormat="1" ht="21.75" customHeight="1">
      <c r="B88" s="85">
        <v>13</v>
      </c>
      <c r="C88" s="82" t="s">
        <v>27</v>
      </c>
      <c r="D88" s="8">
        <v>150</v>
      </c>
      <c r="E88" s="52">
        <v>7456</v>
      </c>
      <c r="F88" s="52">
        <v>5498</v>
      </c>
      <c r="G88" s="52">
        <v>157178</v>
      </c>
      <c r="H88" s="52">
        <v>6587</v>
      </c>
      <c r="I88" s="52">
        <v>262755</v>
      </c>
      <c r="J88" s="52">
        <v>7787414</v>
      </c>
      <c r="K88" s="52">
        <v>301910</v>
      </c>
      <c r="L88" s="53">
        <f t="shared" si="9"/>
        <v>36.653333333333336</v>
      </c>
      <c r="M88" s="53">
        <f t="shared" si="8"/>
        <v>1047.8533333333332</v>
      </c>
      <c r="N88" s="84">
        <f t="shared" si="10"/>
        <v>99.19147119341564</v>
      </c>
      <c r="O88" s="83" t="s">
        <v>62</v>
      </c>
    </row>
    <row r="89" spans="2:15" s="60" customFormat="1" ht="21.75" customHeight="1">
      <c r="B89" s="50">
        <v>14</v>
      </c>
      <c r="C89" s="51" t="s">
        <v>28</v>
      </c>
      <c r="D89" s="40">
        <v>111</v>
      </c>
      <c r="E89" s="61">
        <v>7511</v>
      </c>
      <c r="F89" s="61">
        <v>2136</v>
      </c>
      <c r="G89" s="61">
        <v>158366</v>
      </c>
      <c r="H89" s="61">
        <v>1529</v>
      </c>
      <c r="I89" s="61">
        <v>134033</v>
      </c>
      <c r="J89" s="61">
        <v>13091700</v>
      </c>
      <c r="K89" s="61">
        <v>98813</v>
      </c>
      <c r="L89" s="62">
        <f t="shared" si="9"/>
        <v>19.243243243243242</v>
      </c>
      <c r="M89" s="62">
        <f t="shared" si="8"/>
        <v>1426.7207207207207</v>
      </c>
      <c r="N89" s="79">
        <f t="shared" si="10"/>
        <v>98.89913524635747</v>
      </c>
      <c r="O89" s="60" t="s">
        <v>62</v>
      </c>
    </row>
    <row r="90" spans="2:15" s="60" customFormat="1" ht="21.75" customHeight="1">
      <c r="B90" s="57">
        <v>15</v>
      </c>
      <c r="C90" s="58" t="s">
        <v>29</v>
      </c>
      <c r="D90" s="40">
        <v>80</v>
      </c>
      <c r="E90" s="61">
        <v>1743</v>
      </c>
      <c r="F90" s="61">
        <v>362</v>
      </c>
      <c r="G90" s="61">
        <v>24372</v>
      </c>
      <c r="H90" s="61">
        <v>779</v>
      </c>
      <c r="I90" s="61">
        <v>35821</v>
      </c>
      <c r="J90" s="61">
        <v>1525645</v>
      </c>
      <c r="K90" s="61">
        <v>62806</v>
      </c>
      <c r="L90" s="62">
        <f t="shared" si="9"/>
        <v>4.525</v>
      </c>
      <c r="M90" s="62">
        <f t="shared" si="8"/>
        <v>304.65</v>
      </c>
      <c r="N90" s="79">
        <f t="shared" si="10"/>
        <v>99.76493055555555</v>
      </c>
      <c r="O90" s="60" t="s">
        <v>62</v>
      </c>
    </row>
    <row r="91" spans="2:14" ht="21.75" customHeight="1">
      <c r="B91" s="178" t="s">
        <v>30</v>
      </c>
      <c r="C91" s="179"/>
      <c r="D91" s="10">
        <f>SUM(D76:D90)</f>
        <v>2280</v>
      </c>
      <c r="E91" s="10">
        <f aca="true" t="shared" si="11" ref="E91:K91">SUM(E76:E90)</f>
        <v>137601</v>
      </c>
      <c r="F91" s="10">
        <f t="shared" si="11"/>
        <v>41305</v>
      </c>
      <c r="G91" s="10">
        <f t="shared" si="11"/>
        <v>1285702</v>
      </c>
      <c r="H91" s="10">
        <f t="shared" si="11"/>
        <v>61056</v>
      </c>
      <c r="I91" s="10">
        <f t="shared" si="11"/>
        <v>2033290</v>
      </c>
      <c r="J91" s="10">
        <f t="shared" si="11"/>
        <v>65544195</v>
      </c>
      <c r="K91" s="10">
        <f t="shared" si="11"/>
        <v>2982892</v>
      </c>
      <c r="L91" s="46">
        <f t="shared" si="9"/>
        <v>18.11622807017544</v>
      </c>
      <c r="M91" s="46">
        <f>G91/D91</f>
        <v>563.9043859649123</v>
      </c>
      <c r="N91" s="36">
        <f t="shared" si="10"/>
        <v>99.56488859107647</v>
      </c>
    </row>
    <row r="93" spans="2:9" ht="15.75">
      <c r="B93" s="169" t="s">
        <v>91</v>
      </c>
      <c r="C93" s="169"/>
      <c r="D93" s="169"/>
      <c r="E93" s="169"/>
      <c r="F93" s="169"/>
      <c r="G93" s="169"/>
      <c r="H93" s="169"/>
      <c r="I93" s="169"/>
    </row>
    <row r="95" spans="2:7" ht="15">
      <c r="B95" s="11" t="s">
        <v>31</v>
      </c>
      <c r="G95" s="11" t="s">
        <v>32</v>
      </c>
    </row>
    <row r="97" spans="2:9" ht="15">
      <c r="B97" s="12" t="s">
        <v>33</v>
      </c>
      <c r="C97" s="12"/>
      <c r="D97" s="73" t="s">
        <v>34</v>
      </c>
      <c r="E97" s="13">
        <f>I91/E91</f>
        <v>14.776709471588143</v>
      </c>
      <c r="F97" s="14"/>
      <c r="G97" s="170" t="s">
        <v>35</v>
      </c>
      <c r="H97" s="170"/>
      <c r="I97" s="170"/>
    </row>
    <row r="98" spans="2:10" ht="15">
      <c r="B98" s="12"/>
      <c r="C98" s="12"/>
      <c r="D98" s="74"/>
      <c r="E98" s="13"/>
      <c r="F98" s="17"/>
      <c r="G98" s="18" t="s">
        <v>36</v>
      </c>
      <c r="H98" s="77" t="s">
        <v>37</v>
      </c>
      <c r="I98" s="19">
        <f>F91/D91</f>
        <v>18.11622807017544</v>
      </c>
      <c r="J98" s="11" t="s">
        <v>38</v>
      </c>
    </row>
    <row r="99" spans="2:9" ht="15">
      <c r="B99" s="12" t="s">
        <v>39</v>
      </c>
      <c r="C99" s="12"/>
      <c r="D99" s="74" t="s">
        <v>34</v>
      </c>
      <c r="E99" s="13">
        <f>J91/E91</f>
        <v>476.3351647153727</v>
      </c>
      <c r="F99" s="17" t="s">
        <v>40</v>
      </c>
      <c r="G99" s="18"/>
      <c r="H99" s="77"/>
      <c r="I99" s="20"/>
    </row>
    <row r="100" spans="2:10" ht="15">
      <c r="B100" s="12"/>
      <c r="C100" s="12"/>
      <c r="D100" s="74"/>
      <c r="E100" s="13"/>
      <c r="F100" s="17"/>
      <c r="G100" s="18" t="s">
        <v>41</v>
      </c>
      <c r="H100" s="77" t="s">
        <v>42</v>
      </c>
      <c r="I100" s="19">
        <f>G91/D91</f>
        <v>563.9043859649123</v>
      </c>
      <c r="J100" s="17" t="s">
        <v>43</v>
      </c>
    </row>
    <row r="101" spans="2:9" ht="15">
      <c r="B101" s="12" t="s">
        <v>44</v>
      </c>
      <c r="C101" s="12"/>
      <c r="D101" s="74" t="s">
        <v>34</v>
      </c>
      <c r="E101" s="13">
        <f>K91/E91</f>
        <v>21.677836643629043</v>
      </c>
      <c r="F101" s="17"/>
      <c r="G101" s="18"/>
      <c r="H101" s="18"/>
      <c r="I101" s="20"/>
    </row>
    <row r="102" spans="5:9" ht="45">
      <c r="E102" s="17"/>
      <c r="F102" s="15"/>
      <c r="G102" s="21" t="s">
        <v>45</v>
      </c>
      <c r="H102" s="22" t="s">
        <v>46</v>
      </c>
      <c r="I102" s="23">
        <f>(1-(I100/(24*90*60)))*100</f>
        <v>99.56488859107647</v>
      </c>
    </row>
    <row r="103" spans="5:9" ht="15">
      <c r="E103" s="17"/>
      <c r="F103" s="15"/>
      <c r="G103" s="32"/>
      <c r="H103" s="33"/>
      <c r="I103" s="34"/>
    </row>
    <row r="104" spans="2:14" ht="45.75" customHeight="1">
      <c r="B104" s="171" t="s">
        <v>65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</row>
    <row r="105" spans="5:9" ht="15">
      <c r="E105" s="17"/>
      <c r="F105" s="15"/>
      <c r="G105" s="32"/>
      <c r="H105" s="33"/>
      <c r="I105" s="34"/>
    </row>
    <row r="106" spans="5:9" ht="15">
      <c r="E106" s="17"/>
      <c r="F106" s="15"/>
      <c r="G106" s="32"/>
      <c r="H106" s="33"/>
      <c r="I106" s="34"/>
    </row>
    <row r="107" spans="2:13" ht="23.25">
      <c r="B107" s="173" t="s">
        <v>92</v>
      </c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" t="s">
        <v>86</v>
      </c>
    </row>
    <row r="108" spans="2:14" ht="21">
      <c r="B108" s="174" t="s">
        <v>87</v>
      </c>
      <c r="C108" s="175"/>
      <c r="D108" s="176"/>
      <c r="F108" s="78" t="s">
        <v>89</v>
      </c>
      <c r="I108" s="2"/>
      <c r="L108" s="177" t="s">
        <v>1</v>
      </c>
      <c r="M108" s="177"/>
      <c r="N108" s="177"/>
    </row>
    <row r="109" spans="2:14" ht="124.5" customHeight="1">
      <c r="B109" s="3" t="s">
        <v>2</v>
      </c>
      <c r="C109" s="4" t="s">
        <v>3</v>
      </c>
      <c r="D109" s="71" t="s">
        <v>4</v>
      </c>
      <c r="E109" s="6" t="s">
        <v>5</v>
      </c>
      <c r="F109" s="6" t="s">
        <v>6</v>
      </c>
      <c r="G109" s="6" t="s">
        <v>7</v>
      </c>
      <c r="H109" s="6" t="s">
        <v>8</v>
      </c>
      <c r="I109" s="6" t="s">
        <v>9</v>
      </c>
      <c r="J109" s="6" t="s">
        <v>10</v>
      </c>
      <c r="K109" s="6" t="s">
        <v>11</v>
      </c>
      <c r="L109" s="7" t="s">
        <v>12</v>
      </c>
      <c r="M109" s="7" t="s">
        <v>13</v>
      </c>
      <c r="N109" s="7" t="s">
        <v>14</v>
      </c>
    </row>
    <row r="110" spans="2:14" ht="19.5" customHeight="1">
      <c r="B110" s="3">
        <v>1</v>
      </c>
      <c r="C110" s="4">
        <v>2</v>
      </c>
      <c r="D110" s="71">
        <v>3</v>
      </c>
      <c r="E110" s="4">
        <v>4</v>
      </c>
      <c r="F110" s="5">
        <v>5</v>
      </c>
      <c r="G110" s="4">
        <v>6</v>
      </c>
      <c r="H110" s="5">
        <v>7</v>
      </c>
      <c r="I110" s="4">
        <v>8</v>
      </c>
      <c r="J110" s="5">
        <v>9</v>
      </c>
      <c r="K110" s="4">
        <v>10</v>
      </c>
      <c r="L110" s="5">
        <v>11</v>
      </c>
      <c r="M110" s="4">
        <v>12</v>
      </c>
      <c r="N110" s="5">
        <v>13</v>
      </c>
    </row>
    <row r="111" spans="2:14" ht="21" customHeight="1">
      <c r="B111" s="76">
        <v>1</v>
      </c>
      <c r="C111" s="20" t="s">
        <v>53</v>
      </c>
      <c r="D111" s="44">
        <f>D21</f>
        <v>615</v>
      </c>
      <c r="E111" s="44">
        <f aca="true" t="shared" si="12" ref="E111:K111">E21</f>
        <v>47604</v>
      </c>
      <c r="F111" s="44">
        <f>F21</f>
        <v>3450</v>
      </c>
      <c r="G111" s="44">
        <f t="shared" si="12"/>
        <v>147868</v>
      </c>
      <c r="H111" s="44">
        <f t="shared" si="12"/>
        <v>6028</v>
      </c>
      <c r="I111" s="44">
        <f t="shared" si="12"/>
        <v>202233</v>
      </c>
      <c r="J111" s="44">
        <f t="shared" si="12"/>
        <v>9206824</v>
      </c>
      <c r="K111" s="44">
        <f t="shared" si="12"/>
        <v>376393</v>
      </c>
      <c r="L111" s="44">
        <f>L21</f>
        <v>5.609756097560975</v>
      </c>
      <c r="M111" s="44">
        <f>G111/D111</f>
        <v>240.43577235772358</v>
      </c>
      <c r="N111" s="45">
        <f>(1-((M111)/(24*90*60)))*100</f>
        <v>99.81447857071163</v>
      </c>
    </row>
    <row r="112" spans="2:14" ht="21" customHeight="1">
      <c r="B112" s="76">
        <v>2</v>
      </c>
      <c r="C112" s="20" t="s">
        <v>54</v>
      </c>
      <c r="D112" s="44">
        <f>D56</f>
        <v>222</v>
      </c>
      <c r="E112" s="44">
        <f aca="true" t="shared" si="13" ref="E112:K112">E56</f>
        <v>15540</v>
      </c>
      <c r="F112" s="44">
        <f t="shared" si="13"/>
        <v>3493</v>
      </c>
      <c r="G112" s="44">
        <f t="shared" si="13"/>
        <v>78658</v>
      </c>
      <c r="H112" s="44">
        <f t="shared" si="13"/>
        <v>4644</v>
      </c>
      <c r="I112" s="44">
        <f t="shared" si="13"/>
        <v>192161</v>
      </c>
      <c r="J112" s="44">
        <f t="shared" si="13"/>
        <v>5144586</v>
      </c>
      <c r="K112" s="44">
        <f t="shared" si="13"/>
        <v>270085</v>
      </c>
      <c r="L112" s="44">
        <f>L56</f>
        <v>15.734234234234235</v>
      </c>
      <c r="M112" s="44">
        <f>G112/D112</f>
        <v>354.31531531531533</v>
      </c>
      <c r="N112" s="45">
        <f>(1-((M112)/(24*90*60)))*100</f>
        <v>99.72660855299745</v>
      </c>
    </row>
    <row r="113" spans="2:14" ht="21" customHeight="1">
      <c r="B113" s="76">
        <v>3</v>
      </c>
      <c r="C113" s="20" t="s">
        <v>55</v>
      </c>
      <c r="D113" s="44">
        <f>D91</f>
        <v>2280</v>
      </c>
      <c r="E113" s="44">
        <f aca="true" t="shared" si="14" ref="E113:K113">E91</f>
        <v>137601</v>
      </c>
      <c r="F113" s="44">
        <f t="shared" si="14"/>
        <v>41305</v>
      </c>
      <c r="G113" s="44">
        <f t="shared" si="14"/>
        <v>1285702</v>
      </c>
      <c r="H113" s="44">
        <f t="shared" si="14"/>
        <v>61056</v>
      </c>
      <c r="I113" s="44">
        <f t="shared" si="14"/>
        <v>2033290</v>
      </c>
      <c r="J113" s="44">
        <f t="shared" si="14"/>
        <v>65544195</v>
      </c>
      <c r="K113" s="44">
        <f t="shared" si="14"/>
        <v>2982892</v>
      </c>
      <c r="L113" s="44">
        <f>L91</f>
        <v>18.11622807017544</v>
      </c>
      <c r="M113" s="44">
        <f>G113/D113</f>
        <v>563.9043859649123</v>
      </c>
      <c r="N113" s="45">
        <f>(1-((M113)/(24*90*60)))*100</f>
        <v>99.56488859107647</v>
      </c>
    </row>
    <row r="114" spans="2:14" s="11" customFormat="1" ht="21" customHeight="1">
      <c r="B114" s="20"/>
      <c r="C114" s="20" t="s">
        <v>56</v>
      </c>
      <c r="D114" s="37">
        <f aca="true" t="shared" si="15" ref="D114:K114">SUM(D111:D113)</f>
        <v>3117</v>
      </c>
      <c r="E114" s="37">
        <f t="shared" si="15"/>
        <v>200745</v>
      </c>
      <c r="F114" s="37">
        <f t="shared" si="15"/>
        <v>48248</v>
      </c>
      <c r="G114" s="37">
        <f t="shared" si="15"/>
        <v>1512228</v>
      </c>
      <c r="H114" s="27">
        <f t="shared" si="15"/>
        <v>71728</v>
      </c>
      <c r="I114" s="27">
        <f t="shared" si="15"/>
        <v>2427684</v>
      </c>
      <c r="J114" s="37">
        <f t="shared" si="15"/>
        <v>79895605</v>
      </c>
      <c r="K114" s="27">
        <f t="shared" si="15"/>
        <v>3629370</v>
      </c>
      <c r="L114" s="37">
        <f>F114/D114</f>
        <v>15.478986204683991</v>
      </c>
      <c r="M114" s="37">
        <f>G114/D114</f>
        <v>485.15495668912416</v>
      </c>
      <c r="N114" s="36">
        <f>(1-((M114)/(24*90*60)))*100</f>
        <v>99.62565203959173</v>
      </c>
    </row>
    <row r="116" spans="3:10" ht="15.75">
      <c r="C116" s="169" t="s">
        <v>93</v>
      </c>
      <c r="D116" s="169"/>
      <c r="E116" s="169"/>
      <c r="F116" s="169"/>
      <c r="G116" s="169"/>
      <c r="H116" s="169"/>
      <c r="I116" s="169"/>
      <c r="J116" s="169"/>
    </row>
    <row r="118" spans="3:8" ht="15">
      <c r="C118" s="11" t="s">
        <v>31</v>
      </c>
      <c r="H118" s="11" t="s">
        <v>32</v>
      </c>
    </row>
    <row r="120" spans="3:9" ht="15">
      <c r="C120" s="28" t="s">
        <v>33</v>
      </c>
      <c r="D120" s="75"/>
      <c r="E120" s="29">
        <f>I114/E114</f>
        <v>12.093372188597474</v>
      </c>
      <c r="F120" s="11"/>
      <c r="G120" s="170" t="s">
        <v>35</v>
      </c>
      <c r="H120" s="170"/>
      <c r="I120" s="170"/>
    </row>
    <row r="121" spans="3:10" ht="15">
      <c r="C121" s="28"/>
      <c r="D121" s="75"/>
      <c r="E121" s="29"/>
      <c r="F121" s="11"/>
      <c r="G121" s="18" t="s">
        <v>36</v>
      </c>
      <c r="H121" s="77" t="s">
        <v>37</v>
      </c>
      <c r="I121" s="19">
        <f>F114/D114</f>
        <v>15.478986204683991</v>
      </c>
      <c r="J121" s="11" t="s">
        <v>38</v>
      </c>
    </row>
    <row r="122" spans="3:9" ht="15">
      <c r="C122" s="28" t="s">
        <v>39</v>
      </c>
      <c r="D122" s="75"/>
      <c r="E122" s="29">
        <f>J114/E114</f>
        <v>397.9954917930708</v>
      </c>
      <c r="F122" s="11" t="s">
        <v>49</v>
      </c>
      <c r="G122" s="18"/>
      <c r="H122" s="77"/>
      <c r="I122" s="20"/>
    </row>
    <row r="123" spans="3:10" ht="15">
      <c r="C123" s="28"/>
      <c r="D123" s="75"/>
      <c r="E123" s="29"/>
      <c r="F123" s="11"/>
      <c r="G123" s="18" t="s">
        <v>41</v>
      </c>
      <c r="H123" s="77" t="s">
        <v>42</v>
      </c>
      <c r="I123" s="19">
        <f>G114/D114</f>
        <v>485.15495668912416</v>
      </c>
      <c r="J123" s="17" t="s">
        <v>43</v>
      </c>
    </row>
    <row r="124" spans="3:9" ht="15">
      <c r="C124" s="28" t="s">
        <v>44</v>
      </c>
      <c r="D124" s="75"/>
      <c r="E124" s="29">
        <f>K114/E114</f>
        <v>18.079503848165583</v>
      </c>
      <c r="F124" s="11"/>
      <c r="G124" s="18"/>
      <c r="H124" s="18"/>
      <c r="I124" s="20"/>
    </row>
    <row r="125" spans="7:9" ht="45">
      <c r="G125" s="21" t="s">
        <v>45</v>
      </c>
      <c r="H125" s="22" t="s">
        <v>46</v>
      </c>
      <c r="I125" s="23">
        <f>(1-(I123/(24*90*60)))*100</f>
        <v>99.62565203959173</v>
      </c>
    </row>
    <row r="127" spans="2:14" ht="48" customHeight="1">
      <c r="B127" s="171" t="s">
        <v>65</v>
      </c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</row>
  </sheetData>
  <sheetProtection/>
  <mergeCells count="27">
    <mergeCell ref="C116:J116"/>
    <mergeCell ref="G120:I120"/>
    <mergeCell ref="B127:N127"/>
    <mergeCell ref="B93:I93"/>
    <mergeCell ref="G97:I97"/>
    <mergeCell ref="B104:N104"/>
    <mergeCell ref="B107:L107"/>
    <mergeCell ref="B108:D108"/>
    <mergeCell ref="L108:N108"/>
    <mergeCell ref="G62:I62"/>
    <mergeCell ref="B69:N69"/>
    <mergeCell ref="B72:L72"/>
    <mergeCell ref="B73:D73"/>
    <mergeCell ref="L73:N73"/>
    <mergeCell ref="B91:C91"/>
    <mergeCell ref="B34:N34"/>
    <mergeCell ref="B37:L37"/>
    <mergeCell ref="B38:D38"/>
    <mergeCell ref="L38:N38"/>
    <mergeCell ref="B56:C56"/>
    <mergeCell ref="B58:I58"/>
    <mergeCell ref="B2:L2"/>
    <mergeCell ref="B3:D3"/>
    <mergeCell ref="L3:N3"/>
    <mergeCell ref="B21:C21"/>
    <mergeCell ref="B23:I23"/>
    <mergeCell ref="G27:I27"/>
  </mergeCells>
  <printOptions/>
  <pageMargins left="0.54" right="0.14" top="0.28" bottom="0.34" header="0.17" footer="0.15"/>
  <pageSetup horizontalDpi="600" verticalDpi="600" orientation="landscape" scale="70" r:id="rId1"/>
  <headerFooter>
    <oddFooter>&amp;C&amp;Z&amp;F&amp;RPage &amp;P</oddFooter>
  </headerFooter>
  <rowBreaks count="2" manualBreakCount="2">
    <brk id="34" min="1" max="13" man="1"/>
    <brk id="69" min="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O127"/>
  <sheetViews>
    <sheetView zoomScalePageLayoutView="0" workbookViewId="0" topLeftCell="A67">
      <selection activeCell="F108" sqref="F108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20.7109375" style="0" customWidth="1"/>
    <col min="4" max="4" width="9.00390625" style="67" customWidth="1"/>
    <col min="5" max="5" width="12.00390625" style="0" customWidth="1"/>
    <col min="6" max="6" width="16.421875" style="0" customWidth="1"/>
    <col min="7" max="7" width="13.00390625" style="0" customWidth="1"/>
    <col min="8" max="8" width="23.140625" style="0" customWidth="1"/>
    <col min="9" max="9" width="11.28125" style="0" customWidth="1"/>
    <col min="10" max="10" width="13.7109375" style="0" customWidth="1"/>
    <col min="11" max="11" width="11.28125" style="0" customWidth="1"/>
    <col min="12" max="12" width="8.7109375" style="0" customWidth="1"/>
    <col min="13" max="13" width="11.7109375" style="0" customWidth="1"/>
    <col min="14" max="14" width="14.57421875" style="0" customWidth="1"/>
  </cols>
  <sheetData>
    <row r="2" spans="2:13" ht="23.25">
      <c r="B2" s="173" t="s">
        <v>68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" t="s">
        <v>83</v>
      </c>
    </row>
    <row r="3" spans="2:14" ht="24.75" customHeight="1">
      <c r="B3" s="180" t="s">
        <v>47</v>
      </c>
      <c r="C3" s="181"/>
      <c r="D3" s="182"/>
      <c r="I3" s="2"/>
      <c r="L3" s="177" t="s">
        <v>1</v>
      </c>
      <c r="M3" s="177"/>
      <c r="N3" s="177"/>
    </row>
    <row r="4" spans="2:14" ht="90" customHeight="1">
      <c r="B4" s="6" t="s">
        <v>2</v>
      </c>
      <c r="C4" s="4" t="s">
        <v>3</v>
      </c>
      <c r="D4" s="71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7" t="s">
        <v>12</v>
      </c>
      <c r="M4" s="7" t="s">
        <v>13</v>
      </c>
      <c r="N4" s="7" t="s">
        <v>14</v>
      </c>
    </row>
    <row r="5" spans="2:14" ht="15">
      <c r="B5" s="3">
        <v>1</v>
      </c>
      <c r="C5" s="4">
        <v>2</v>
      </c>
      <c r="D5" s="71">
        <v>3</v>
      </c>
      <c r="E5" s="4">
        <v>4</v>
      </c>
      <c r="F5" s="5">
        <v>5</v>
      </c>
      <c r="G5" s="4">
        <v>6</v>
      </c>
      <c r="H5" s="5">
        <v>7</v>
      </c>
      <c r="I5" s="4">
        <v>8</v>
      </c>
      <c r="J5" s="5">
        <v>9</v>
      </c>
      <c r="K5" s="4">
        <v>10</v>
      </c>
      <c r="L5" s="5">
        <v>11</v>
      </c>
      <c r="M5" s="4">
        <v>12</v>
      </c>
      <c r="N5" s="6">
        <v>13</v>
      </c>
    </row>
    <row r="6" spans="2:15" s="55" customFormat="1" ht="24" customHeight="1">
      <c r="B6" s="57">
        <v>1</v>
      </c>
      <c r="C6" s="58" t="s">
        <v>15</v>
      </c>
      <c r="D6" s="8">
        <v>183</v>
      </c>
      <c r="E6" s="52">
        <v>11290</v>
      </c>
      <c r="F6" s="52">
        <v>719</v>
      </c>
      <c r="G6" s="52">
        <v>50327</v>
      </c>
      <c r="H6" s="52">
        <v>1752</v>
      </c>
      <c r="I6" s="52">
        <v>52416</v>
      </c>
      <c r="J6" s="52">
        <v>3562324</v>
      </c>
      <c r="K6" s="52">
        <v>143014</v>
      </c>
      <c r="L6" s="53">
        <f>F6/D6</f>
        <v>3.92896174863388</v>
      </c>
      <c r="M6" s="53">
        <f>G6/D6</f>
        <v>275.0109289617486</v>
      </c>
      <c r="N6" s="54">
        <f aca="true" t="shared" si="0" ref="N6:N20">(1-((M6)/(24*90*60)))*100</f>
        <v>99.78780020913446</v>
      </c>
      <c r="O6" s="55" t="s">
        <v>59</v>
      </c>
    </row>
    <row r="7" spans="2:15" s="55" customFormat="1" ht="24" customHeight="1">
      <c r="B7" s="50">
        <v>2</v>
      </c>
      <c r="C7" s="51" t="s">
        <v>16</v>
      </c>
      <c r="D7" s="8">
        <v>39</v>
      </c>
      <c r="E7" s="52">
        <v>2162</v>
      </c>
      <c r="F7" s="52">
        <v>349</v>
      </c>
      <c r="G7" s="52">
        <v>19885</v>
      </c>
      <c r="H7" s="52">
        <v>444</v>
      </c>
      <c r="I7" s="52">
        <v>28100</v>
      </c>
      <c r="J7" s="52">
        <v>1801272</v>
      </c>
      <c r="K7" s="52">
        <v>40191</v>
      </c>
      <c r="L7" s="53">
        <f>F7/D7</f>
        <v>8.948717948717949</v>
      </c>
      <c r="M7" s="53">
        <f>G7/D7</f>
        <v>509.87179487179486</v>
      </c>
      <c r="N7" s="54">
        <f t="shared" si="0"/>
        <v>99.60658040519151</v>
      </c>
      <c r="O7" s="55" t="s">
        <v>59</v>
      </c>
    </row>
    <row r="8" spans="2:15" s="60" customFormat="1" ht="24" customHeight="1">
      <c r="B8" s="57">
        <v>3</v>
      </c>
      <c r="C8" s="58" t="s">
        <v>17</v>
      </c>
      <c r="D8" s="40">
        <v>16</v>
      </c>
      <c r="E8" s="61">
        <v>465</v>
      </c>
      <c r="F8" s="61">
        <v>135</v>
      </c>
      <c r="G8" s="61">
        <v>1383</v>
      </c>
      <c r="H8" s="61">
        <v>158</v>
      </c>
      <c r="I8" s="61">
        <v>5640</v>
      </c>
      <c r="J8" s="61">
        <v>51165</v>
      </c>
      <c r="K8" s="61">
        <v>6555</v>
      </c>
      <c r="L8" s="53">
        <f aca="true" t="shared" si="1" ref="L8:L19">F8/D8</f>
        <v>8.4375</v>
      </c>
      <c r="M8" s="62">
        <f>G8/D8</f>
        <v>86.4375</v>
      </c>
      <c r="N8" s="63">
        <f t="shared" si="0"/>
        <v>99.93330439814815</v>
      </c>
      <c r="O8" s="60" t="s">
        <v>59</v>
      </c>
    </row>
    <row r="9" spans="2:15" s="67" customFormat="1" ht="24" customHeight="1">
      <c r="B9" s="26">
        <v>4</v>
      </c>
      <c r="C9" s="31" t="s">
        <v>18</v>
      </c>
      <c r="D9" s="8">
        <v>7</v>
      </c>
      <c r="E9" s="8">
        <v>533</v>
      </c>
      <c r="F9" s="8">
        <v>46</v>
      </c>
      <c r="G9" s="8">
        <v>2794</v>
      </c>
      <c r="H9" s="8">
        <v>57</v>
      </c>
      <c r="I9" s="8">
        <v>3724</v>
      </c>
      <c r="J9" s="8">
        <v>234400</v>
      </c>
      <c r="K9" s="8">
        <v>4257</v>
      </c>
      <c r="L9" s="9">
        <f t="shared" si="1"/>
        <v>6.571428571428571</v>
      </c>
      <c r="M9" s="9">
        <f aca="true" t="shared" si="2" ref="M9:M19">G9/D9</f>
        <v>399.14285714285717</v>
      </c>
      <c r="N9" s="45">
        <f t="shared" si="0"/>
        <v>99.69201940035273</v>
      </c>
      <c r="O9" s="67" t="s">
        <v>59</v>
      </c>
    </row>
    <row r="10" spans="2:15" s="55" customFormat="1" ht="24" customHeight="1">
      <c r="B10" s="57">
        <v>5</v>
      </c>
      <c r="C10" s="58" t="s">
        <v>19</v>
      </c>
      <c r="D10" s="8">
        <v>38</v>
      </c>
      <c r="E10" s="52">
        <v>6312</v>
      </c>
      <c r="F10" s="52">
        <v>926</v>
      </c>
      <c r="G10" s="52">
        <v>9803</v>
      </c>
      <c r="H10" s="52">
        <v>227</v>
      </c>
      <c r="I10" s="52">
        <v>81562</v>
      </c>
      <c r="J10" s="52">
        <v>644217</v>
      </c>
      <c r="K10" s="52">
        <v>15411</v>
      </c>
      <c r="L10" s="53">
        <f t="shared" si="1"/>
        <v>24.36842105263158</v>
      </c>
      <c r="M10" s="53">
        <f t="shared" si="2"/>
        <v>257.9736842105263</v>
      </c>
      <c r="N10" s="54">
        <f t="shared" si="0"/>
        <v>99.80094623131905</v>
      </c>
      <c r="O10" s="55" t="s">
        <v>59</v>
      </c>
    </row>
    <row r="11" spans="2:15" s="55" customFormat="1" ht="24" customHeight="1">
      <c r="B11" s="50">
        <v>6</v>
      </c>
      <c r="C11" s="58" t="s">
        <v>20</v>
      </c>
      <c r="D11" s="8">
        <v>18</v>
      </c>
      <c r="E11" s="52">
        <v>366</v>
      </c>
      <c r="F11" s="52">
        <v>65</v>
      </c>
      <c r="G11" s="52">
        <v>765</v>
      </c>
      <c r="H11" s="52">
        <v>105</v>
      </c>
      <c r="I11" s="52">
        <v>1733</v>
      </c>
      <c r="J11" s="52">
        <v>25205</v>
      </c>
      <c r="K11" s="52">
        <v>2649</v>
      </c>
      <c r="L11" s="53">
        <f t="shared" si="1"/>
        <v>3.611111111111111</v>
      </c>
      <c r="M11" s="53">
        <f t="shared" si="2"/>
        <v>42.5</v>
      </c>
      <c r="N11" s="54">
        <f t="shared" si="0"/>
        <v>99.96720679012346</v>
      </c>
      <c r="O11" s="55" t="s">
        <v>59</v>
      </c>
    </row>
    <row r="12" spans="2:15" s="55" customFormat="1" ht="24" customHeight="1">
      <c r="B12" s="57">
        <v>7</v>
      </c>
      <c r="C12" s="58" t="s">
        <v>21</v>
      </c>
      <c r="D12" s="8">
        <v>22</v>
      </c>
      <c r="E12" s="52">
        <v>1465</v>
      </c>
      <c r="F12" s="52">
        <v>78</v>
      </c>
      <c r="G12" s="52">
        <v>1644</v>
      </c>
      <c r="H12" s="52">
        <v>284</v>
      </c>
      <c r="I12" s="52">
        <v>4565</v>
      </c>
      <c r="J12" s="52">
        <v>109954</v>
      </c>
      <c r="K12" s="52">
        <v>20916</v>
      </c>
      <c r="L12" s="53">
        <f t="shared" si="1"/>
        <v>3.5454545454545454</v>
      </c>
      <c r="M12" s="53">
        <f t="shared" si="2"/>
        <v>74.72727272727273</v>
      </c>
      <c r="N12" s="54">
        <f t="shared" si="0"/>
        <v>99.94234006734007</v>
      </c>
      <c r="O12" s="55" t="s">
        <v>59</v>
      </c>
    </row>
    <row r="13" spans="2:15" s="55" customFormat="1" ht="24" customHeight="1">
      <c r="B13" s="50">
        <v>8</v>
      </c>
      <c r="C13" s="58" t="s">
        <v>22</v>
      </c>
      <c r="D13" s="8">
        <v>72</v>
      </c>
      <c r="E13" s="52">
        <v>4225</v>
      </c>
      <c r="F13" s="52">
        <v>303</v>
      </c>
      <c r="G13" s="52">
        <v>26637</v>
      </c>
      <c r="H13" s="52">
        <v>573</v>
      </c>
      <c r="I13" s="52">
        <v>17912</v>
      </c>
      <c r="J13" s="52">
        <v>1619989</v>
      </c>
      <c r="K13" s="52">
        <v>39510</v>
      </c>
      <c r="L13" s="53">
        <f t="shared" si="1"/>
        <v>4.208333333333333</v>
      </c>
      <c r="M13" s="53">
        <f t="shared" si="2"/>
        <v>369.9583333333333</v>
      </c>
      <c r="N13" s="54">
        <f t="shared" si="0"/>
        <v>99.71453832304526</v>
      </c>
      <c r="O13" s="55" t="s">
        <v>59</v>
      </c>
    </row>
    <row r="14" spans="2:15" s="55" customFormat="1" ht="24" customHeight="1">
      <c r="B14" s="57">
        <v>9</v>
      </c>
      <c r="C14" s="58" t="s">
        <v>23</v>
      </c>
      <c r="D14" s="8">
        <v>4</v>
      </c>
      <c r="E14" s="52">
        <v>102</v>
      </c>
      <c r="F14" s="52">
        <v>26</v>
      </c>
      <c r="G14" s="52">
        <v>885</v>
      </c>
      <c r="H14" s="52">
        <v>26</v>
      </c>
      <c r="I14" s="52">
        <v>838</v>
      </c>
      <c r="J14" s="52">
        <v>28058</v>
      </c>
      <c r="K14" s="52">
        <v>829</v>
      </c>
      <c r="L14" s="53">
        <f t="shared" si="1"/>
        <v>6.5</v>
      </c>
      <c r="M14" s="53">
        <f t="shared" si="2"/>
        <v>221.25</v>
      </c>
      <c r="N14" s="54">
        <f t="shared" si="0"/>
        <v>99.8292824074074</v>
      </c>
      <c r="O14" s="55" t="s">
        <v>59</v>
      </c>
    </row>
    <row r="15" spans="2:15" s="67" customFormat="1" ht="24" customHeight="1">
      <c r="B15" s="26">
        <v>10</v>
      </c>
      <c r="C15" s="30" t="s">
        <v>24</v>
      </c>
      <c r="D15" s="8">
        <v>38</v>
      </c>
      <c r="E15" s="8">
        <v>8304</v>
      </c>
      <c r="F15" s="8">
        <v>209</v>
      </c>
      <c r="G15" s="8">
        <v>2631</v>
      </c>
      <c r="H15" s="8">
        <v>265</v>
      </c>
      <c r="I15" s="8">
        <v>14427</v>
      </c>
      <c r="J15" s="8">
        <v>182149</v>
      </c>
      <c r="K15" s="8">
        <v>18970</v>
      </c>
      <c r="L15" s="9">
        <f t="shared" si="1"/>
        <v>5.5</v>
      </c>
      <c r="M15" s="9">
        <f t="shared" si="2"/>
        <v>69.23684210526316</v>
      </c>
      <c r="N15" s="45">
        <f t="shared" si="0"/>
        <v>99.94657651072126</v>
      </c>
      <c r="O15" s="67" t="s">
        <v>59</v>
      </c>
    </row>
    <row r="16" spans="2:15" s="70" customFormat="1" ht="24" customHeight="1">
      <c r="B16" s="25">
        <v>11</v>
      </c>
      <c r="C16" s="30" t="s">
        <v>25</v>
      </c>
      <c r="D16" s="40">
        <v>5</v>
      </c>
      <c r="E16" s="40">
        <v>258</v>
      </c>
      <c r="F16" s="40">
        <v>13</v>
      </c>
      <c r="G16" s="40">
        <v>93</v>
      </c>
      <c r="H16" s="40">
        <v>13</v>
      </c>
      <c r="I16" s="40">
        <v>704</v>
      </c>
      <c r="J16" s="40">
        <v>5255</v>
      </c>
      <c r="K16" s="40">
        <v>1358</v>
      </c>
      <c r="L16" s="9">
        <f t="shared" si="1"/>
        <v>2.6</v>
      </c>
      <c r="M16" s="41">
        <f t="shared" si="2"/>
        <v>18.6</v>
      </c>
      <c r="N16" s="69">
        <f t="shared" si="0"/>
        <v>99.98564814814814</v>
      </c>
      <c r="O16" s="70" t="s">
        <v>59</v>
      </c>
    </row>
    <row r="17" spans="2:15" s="55" customFormat="1" ht="24" customHeight="1">
      <c r="B17" s="50">
        <v>12</v>
      </c>
      <c r="C17" s="58" t="s">
        <v>26</v>
      </c>
      <c r="D17" s="72">
        <v>59</v>
      </c>
      <c r="E17" s="52">
        <v>1228</v>
      </c>
      <c r="F17" s="52">
        <v>313</v>
      </c>
      <c r="G17" s="52">
        <v>5251</v>
      </c>
      <c r="H17" s="52">
        <v>780</v>
      </c>
      <c r="I17" s="52">
        <v>330122</v>
      </c>
      <c r="J17" s="52">
        <v>5179958</v>
      </c>
      <c r="K17" s="52">
        <v>838048</v>
      </c>
      <c r="L17" s="53">
        <f>F17/D17</f>
        <v>5.305084745762712</v>
      </c>
      <c r="M17" s="53">
        <f t="shared" si="2"/>
        <v>89</v>
      </c>
      <c r="N17" s="54">
        <f t="shared" si="0"/>
        <v>99.93132716049384</v>
      </c>
      <c r="O17" s="55" t="s">
        <v>59</v>
      </c>
    </row>
    <row r="18" spans="2:15" s="60" customFormat="1" ht="24" customHeight="1">
      <c r="B18" s="57">
        <v>13</v>
      </c>
      <c r="C18" s="58" t="s">
        <v>27</v>
      </c>
      <c r="D18" s="40">
        <v>31</v>
      </c>
      <c r="E18" s="61">
        <v>1893</v>
      </c>
      <c r="F18" s="61">
        <v>717</v>
      </c>
      <c r="G18" s="61">
        <v>10447</v>
      </c>
      <c r="H18" s="61">
        <v>893</v>
      </c>
      <c r="I18" s="61">
        <v>46868</v>
      </c>
      <c r="J18" s="61">
        <v>686421</v>
      </c>
      <c r="K18" s="61">
        <v>57089</v>
      </c>
      <c r="L18" s="53">
        <f t="shared" si="1"/>
        <v>23.129032258064516</v>
      </c>
      <c r="M18" s="62">
        <f t="shared" si="2"/>
        <v>337</v>
      </c>
      <c r="N18" s="63">
        <f t="shared" si="0"/>
        <v>99.73996913580247</v>
      </c>
      <c r="O18" s="60" t="s">
        <v>59</v>
      </c>
    </row>
    <row r="19" spans="2:15" s="55" customFormat="1" ht="24" customHeight="1">
      <c r="B19" s="50">
        <v>14</v>
      </c>
      <c r="C19" s="51" t="s">
        <v>28</v>
      </c>
      <c r="D19" s="8">
        <v>9</v>
      </c>
      <c r="E19" s="52">
        <v>812</v>
      </c>
      <c r="F19" s="52">
        <v>66</v>
      </c>
      <c r="G19" s="52">
        <v>5707</v>
      </c>
      <c r="H19" s="52">
        <v>125</v>
      </c>
      <c r="I19" s="52">
        <v>6711</v>
      </c>
      <c r="J19" s="52">
        <v>626675</v>
      </c>
      <c r="K19" s="52">
        <v>11687</v>
      </c>
      <c r="L19" s="53">
        <f t="shared" si="1"/>
        <v>7.333333333333333</v>
      </c>
      <c r="M19" s="53">
        <f t="shared" si="2"/>
        <v>634.1111111111111</v>
      </c>
      <c r="N19" s="54">
        <f t="shared" si="0"/>
        <v>99.51071673525377</v>
      </c>
      <c r="O19" s="55" t="s">
        <v>59</v>
      </c>
    </row>
    <row r="20" spans="2:15" s="55" customFormat="1" ht="24" customHeight="1">
      <c r="B20" s="57">
        <v>15</v>
      </c>
      <c r="C20" s="58" t="s">
        <v>29</v>
      </c>
      <c r="D20" s="72">
        <v>20</v>
      </c>
      <c r="E20" s="52">
        <v>817</v>
      </c>
      <c r="F20" s="52">
        <v>64</v>
      </c>
      <c r="G20" s="52">
        <v>1906</v>
      </c>
      <c r="H20" s="52">
        <v>106</v>
      </c>
      <c r="I20" s="52">
        <v>2680</v>
      </c>
      <c r="J20" s="52">
        <v>93491</v>
      </c>
      <c r="K20" s="52">
        <v>4381</v>
      </c>
      <c r="L20" s="53">
        <f>F20/D20</f>
        <v>3.2</v>
      </c>
      <c r="M20" s="53">
        <f>G20/D20</f>
        <v>95.3</v>
      </c>
      <c r="N20" s="54">
        <f t="shared" si="0"/>
        <v>99.92646604938271</v>
      </c>
      <c r="O20" s="60" t="s">
        <v>59</v>
      </c>
    </row>
    <row r="21" spans="2:14" ht="24" customHeight="1">
      <c r="B21" s="178" t="s">
        <v>30</v>
      </c>
      <c r="C21" s="179"/>
      <c r="D21" s="10">
        <f>SUM(D6:D20)</f>
        <v>561</v>
      </c>
      <c r="E21" s="10">
        <f aca="true" t="shared" si="3" ref="E21:J21">SUM(E6:E20)</f>
        <v>40232</v>
      </c>
      <c r="F21" s="10">
        <f t="shared" si="3"/>
        <v>4029</v>
      </c>
      <c r="G21" s="10">
        <f t="shared" si="3"/>
        <v>140158</v>
      </c>
      <c r="H21" s="10">
        <f t="shared" si="3"/>
        <v>5808</v>
      </c>
      <c r="I21" s="10">
        <f t="shared" si="3"/>
        <v>598002</v>
      </c>
      <c r="J21" s="10">
        <f t="shared" si="3"/>
        <v>14850533</v>
      </c>
      <c r="K21" s="10">
        <f>SUM(K6:K20)</f>
        <v>1204865</v>
      </c>
      <c r="L21" s="46">
        <f>F21/D21</f>
        <v>7.181818181818182</v>
      </c>
      <c r="M21" s="46">
        <f>G21/D21</f>
        <v>249.83600713012478</v>
      </c>
      <c r="N21" s="36">
        <f>(1-((M21)/(24*90*60)))*100</f>
        <v>99.80722530314033</v>
      </c>
    </row>
    <row r="23" spans="2:9" ht="15.75">
      <c r="B23" s="169" t="s">
        <v>71</v>
      </c>
      <c r="C23" s="169"/>
      <c r="D23" s="169"/>
      <c r="E23" s="169"/>
      <c r="F23" s="169"/>
      <c r="G23" s="169"/>
      <c r="H23" s="169"/>
      <c r="I23" s="169"/>
    </row>
    <row r="24" ht="15">
      <c r="J24" s="47">
        <f>5045/589</f>
        <v>8.565365025466892</v>
      </c>
    </row>
    <row r="25" spans="2:7" ht="15">
      <c r="B25" s="11" t="s">
        <v>31</v>
      </c>
      <c r="G25" s="11" t="s">
        <v>32</v>
      </c>
    </row>
    <row r="27" spans="2:9" ht="15">
      <c r="B27" s="12" t="s">
        <v>33</v>
      </c>
      <c r="C27" s="12"/>
      <c r="D27" s="73" t="s">
        <v>34</v>
      </c>
      <c r="E27" s="13">
        <f>I21/E21</f>
        <v>14.863839729568502</v>
      </c>
      <c r="F27" s="14"/>
      <c r="G27" s="170" t="s">
        <v>35</v>
      </c>
      <c r="H27" s="170"/>
      <c r="I27" s="170"/>
    </row>
    <row r="28" spans="2:10" ht="15">
      <c r="B28" s="12"/>
      <c r="C28" s="12"/>
      <c r="D28" s="74"/>
      <c r="E28" s="13"/>
      <c r="F28" s="17"/>
      <c r="G28" s="18" t="s">
        <v>36</v>
      </c>
      <c r="H28" s="48" t="s">
        <v>37</v>
      </c>
      <c r="I28" s="19">
        <f>F21/D21</f>
        <v>7.181818181818182</v>
      </c>
      <c r="J28" s="11" t="s">
        <v>38</v>
      </c>
    </row>
    <row r="29" spans="2:9" ht="15">
      <c r="B29" s="12" t="s">
        <v>39</v>
      </c>
      <c r="C29" s="12"/>
      <c r="D29" s="74" t="s">
        <v>34</v>
      </c>
      <c r="E29" s="13">
        <f>J21/E21</f>
        <v>369.12241499304037</v>
      </c>
      <c r="F29" s="17" t="s">
        <v>40</v>
      </c>
      <c r="G29" s="18"/>
      <c r="H29" s="48"/>
      <c r="I29" s="20"/>
    </row>
    <row r="30" spans="2:10" ht="15">
      <c r="B30" s="12"/>
      <c r="C30" s="12"/>
      <c r="D30" s="74"/>
      <c r="E30" s="13"/>
      <c r="F30" s="17"/>
      <c r="G30" s="18" t="s">
        <v>41</v>
      </c>
      <c r="H30" s="48" t="s">
        <v>42</v>
      </c>
      <c r="I30" s="19">
        <f>G21/D21</f>
        <v>249.83600713012478</v>
      </c>
      <c r="J30" s="17" t="s">
        <v>43</v>
      </c>
    </row>
    <row r="31" spans="2:9" ht="15">
      <c r="B31" s="12" t="s">
        <v>44</v>
      </c>
      <c r="C31" s="12"/>
      <c r="D31" s="74" t="s">
        <v>34</v>
      </c>
      <c r="E31" s="13">
        <f>K21/E21</f>
        <v>29.947927023265063</v>
      </c>
      <c r="F31" s="17"/>
      <c r="G31" s="18"/>
      <c r="H31" s="18"/>
      <c r="I31" s="20"/>
    </row>
    <row r="32" spans="5:9" ht="52.5" customHeight="1">
      <c r="E32" s="17"/>
      <c r="F32" s="15"/>
      <c r="G32" s="21" t="s">
        <v>45</v>
      </c>
      <c r="H32" s="22" t="s">
        <v>46</v>
      </c>
      <c r="I32" s="23">
        <f>(1-(I30/(24*90*60)))*100</f>
        <v>99.80722530314033</v>
      </c>
    </row>
    <row r="34" spans="2:14" s="2" customFormat="1" ht="51" customHeight="1">
      <c r="B34" s="171" t="s">
        <v>65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7" spans="2:13" ht="23.25">
      <c r="B37" s="173" t="s">
        <v>69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" t="s">
        <v>84</v>
      </c>
    </row>
    <row r="38" spans="2:14" ht="24" customHeight="1">
      <c r="B38" s="180" t="s">
        <v>48</v>
      </c>
      <c r="C38" s="181"/>
      <c r="D38" s="182"/>
      <c r="I38" s="2"/>
      <c r="L38" s="177" t="s">
        <v>1</v>
      </c>
      <c r="M38" s="177"/>
      <c r="N38" s="177"/>
    </row>
    <row r="39" spans="2:14" ht="88.5" customHeight="1">
      <c r="B39" s="3" t="s">
        <v>2</v>
      </c>
      <c r="C39" s="4" t="s">
        <v>3</v>
      </c>
      <c r="D39" s="71" t="s">
        <v>4</v>
      </c>
      <c r="E39" s="6" t="s">
        <v>5</v>
      </c>
      <c r="F39" s="6" t="s">
        <v>6</v>
      </c>
      <c r="G39" s="6" t="s">
        <v>7</v>
      </c>
      <c r="H39" s="6" t="s">
        <v>8</v>
      </c>
      <c r="I39" s="6" t="s">
        <v>9</v>
      </c>
      <c r="J39" s="6" t="s">
        <v>10</v>
      </c>
      <c r="K39" s="6" t="s">
        <v>11</v>
      </c>
      <c r="L39" s="7" t="s">
        <v>12</v>
      </c>
      <c r="M39" s="7" t="s">
        <v>13</v>
      </c>
      <c r="N39" s="7" t="s">
        <v>14</v>
      </c>
    </row>
    <row r="40" spans="2:14" ht="15">
      <c r="B40" s="3">
        <v>1</v>
      </c>
      <c r="C40" s="4">
        <v>2</v>
      </c>
      <c r="D40" s="71">
        <v>3</v>
      </c>
      <c r="E40" s="4">
        <v>4</v>
      </c>
      <c r="F40" s="5">
        <v>5</v>
      </c>
      <c r="G40" s="4">
        <v>6</v>
      </c>
      <c r="H40" s="5">
        <v>7</v>
      </c>
      <c r="I40" s="4">
        <v>8</v>
      </c>
      <c r="J40" s="5">
        <v>9</v>
      </c>
      <c r="K40" s="4">
        <v>10</v>
      </c>
      <c r="L40" s="5">
        <v>11</v>
      </c>
      <c r="M40" s="4">
        <v>12</v>
      </c>
      <c r="N40" s="6">
        <v>13</v>
      </c>
    </row>
    <row r="41" spans="2:15" s="55" customFormat="1" ht="21.75" customHeight="1">
      <c r="B41" s="57">
        <v>1</v>
      </c>
      <c r="C41" s="58" t="s">
        <v>15</v>
      </c>
      <c r="D41" s="8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3">
        <v>0</v>
      </c>
      <c r="M41" s="53">
        <v>0</v>
      </c>
      <c r="N41" s="56"/>
      <c r="O41" s="55" t="s">
        <v>59</v>
      </c>
    </row>
    <row r="42" spans="2:15" s="55" customFormat="1" ht="21.75" customHeight="1">
      <c r="B42" s="50">
        <v>2</v>
      </c>
      <c r="C42" s="51" t="s">
        <v>16</v>
      </c>
      <c r="D42" s="8">
        <v>21</v>
      </c>
      <c r="E42" s="52">
        <v>1538</v>
      </c>
      <c r="F42" s="52">
        <v>503</v>
      </c>
      <c r="G42" s="52">
        <v>26707</v>
      </c>
      <c r="H42" s="52">
        <v>450</v>
      </c>
      <c r="I42" s="52">
        <v>40402</v>
      </c>
      <c r="J42" s="52">
        <v>2265865</v>
      </c>
      <c r="K42" s="52">
        <v>33886</v>
      </c>
      <c r="L42" s="53">
        <f>F42/D42</f>
        <v>23.952380952380953</v>
      </c>
      <c r="M42" s="53">
        <f aca="true" t="shared" si="4" ref="M42:M56">G42/D42</f>
        <v>1271.7619047619048</v>
      </c>
      <c r="N42" s="56">
        <f>(1-((M42)/(24*90*60)))*100</f>
        <v>99.01870223398002</v>
      </c>
      <c r="O42" s="55" t="s">
        <v>59</v>
      </c>
    </row>
    <row r="43" spans="2:15" s="55" customFormat="1" ht="21.75" customHeight="1">
      <c r="B43" s="57">
        <v>3</v>
      </c>
      <c r="C43" s="58" t="s">
        <v>17</v>
      </c>
      <c r="D43" s="8">
        <v>34</v>
      </c>
      <c r="E43" s="52">
        <v>2003</v>
      </c>
      <c r="F43" s="52">
        <v>353</v>
      </c>
      <c r="G43" s="52">
        <v>11478</v>
      </c>
      <c r="H43" s="52">
        <v>426</v>
      </c>
      <c r="I43" s="52">
        <v>25957</v>
      </c>
      <c r="J43" s="52">
        <v>771560</v>
      </c>
      <c r="K43" s="52">
        <v>30104</v>
      </c>
      <c r="L43" s="53">
        <f aca="true" t="shared" si="5" ref="L43:L56">F43/D43</f>
        <v>10.382352941176471</v>
      </c>
      <c r="M43" s="53">
        <f t="shared" si="4"/>
        <v>337.5882352941176</v>
      </c>
      <c r="N43" s="56">
        <f aca="true" t="shared" si="6" ref="N43:N56">(1-((M43)/(24*90*60)))*100</f>
        <v>99.73951525054467</v>
      </c>
      <c r="O43" s="55" t="s">
        <v>59</v>
      </c>
    </row>
    <row r="44" spans="2:15" s="67" customFormat="1" ht="21.75" customHeight="1">
      <c r="B44" s="26">
        <v>4</v>
      </c>
      <c r="C44" s="31" t="s">
        <v>18</v>
      </c>
      <c r="D44" s="8">
        <v>5</v>
      </c>
      <c r="E44" s="8">
        <v>445</v>
      </c>
      <c r="F44" s="8">
        <v>28</v>
      </c>
      <c r="G44" s="8">
        <v>3278</v>
      </c>
      <c r="H44" s="8">
        <v>69</v>
      </c>
      <c r="I44" s="8">
        <v>2615</v>
      </c>
      <c r="J44" s="8">
        <v>341150</v>
      </c>
      <c r="K44" s="8">
        <v>6670</v>
      </c>
      <c r="L44" s="9">
        <f t="shared" si="5"/>
        <v>5.6</v>
      </c>
      <c r="M44" s="9">
        <f t="shared" si="4"/>
        <v>655.6</v>
      </c>
      <c r="N44" s="68">
        <f t="shared" si="6"/>
        <v>99.49413580246913</v>
      </c>
      <c r="O44" s="67" t="s">
        <v>59</v>
      </c>
    </row>
    <row r="45" spans="2:15" s="55" customFormat="1" ht="21.75" customHeight="1">
      <c r="B45" s="57">
        <v>5</v>
      </c>
      <c r="C45" s="58" t="s">
        <v>19</v>
      </c>
      <c r="D45" s="8">
        <v>78</v>
      </c>
      <c r="E45" s="52">
        <v>12822</v>
      </c>
      <c r="F45" s="52">
        <v>71</v>
      </c>
      <c r="G45" s="52">
        <v>3078</v>
      </c>
      <c r="H45" s="52">
        <v>471</v>
      </c>
      <c r="I45" s="52">
        <v>3532</v>
      </c>
      <c r="J45" s="52">
        <v>154154</v>
      </c>
      <c r="K45" s="52">
        <v>28002</v>
      </c>
      <c r="L45" s="53">
        <f>F45/D45</f>
        <v>0.9102564102564102</v>
      </c>
      <c r="M45" s="53">
        <f>G45/D45</f>
        <v>39.46153846153846</v>
      </c>
      <c r="N45" s="56">
        <f t="shared" si="6"/>
        <v>99.96955128205128</v>
      </c>
      <c r="O45" s="55" t="s">
        <v>59</v>
      </c>
    </row>
    <row r="46" spans="2:15" s="55" customFormat="1" ht="21.75" customHeight="1">
      <c r="B46" s="50">
        <v>6</v>
      </c>
      <c r="C46" s="58" t="s">
        <v>20</v>
      </c>
      <c r="D46" s="8">
        <v>22</v>
      </c>
      <c r="E46" s="52">
        <v>1098</v>
      </c>
      <c r="F46" s="52">
        <v>60</v>
      </c>
      <c r="G46" s="52">
        <v>1067</v>
      </c>
      <c r="H46" s="52">
        <v>98</v>
      </c>
      <c r="I46" s="52">
        <v>2808</v>
      </c>
      <c r="J46" s="52">
        <v>45322</v>
      </c>
      <c r="K46" s="52">
        <v>5119</v>
      </c>
      <c r="L46" s="53">
        <f t="shared" si="5"/>
        <v>2.727272727272727</v>
      </c>
      <c r="M46" s="53">
        <f t="shared" si="4"/>
        <v>48.5</v>
      </c>
      <c r="N46" s="56">
        <f t="shared" si="6"/>
        <v>99.96257716049382</v>
      </c>
      <c r="O46" s="55" t="s">
        <v>59</v>
      </c>
    </row>
    <row r="47" spans="2:15" s="55" customFormat="1" ht="21.75" customHeight="1">
      <c r="B47" s="57">
        <v>7</v>
      </c>
      <c r="C47" s="58" t="s">
        <v>21</v>
      </c>
      <c r="D47" s="8">
        <v>18</v>
      </c>
      <c r="E47" s="52">
        <v>747</v>
      </c>
      <c r="F47" s="52">
        <v>102</v>
      </c>
      <c r="G47" s="52">
        <v>2863</v>
      </c>
      <c r="H47" s="52">
        <v>268</v>
      </c>
      <c r="I47" s="52">
        <v>4643</v>
      </c>
      <c r="J47" s="52">
        <v>131797</v>
      </c>
      <c r="K47" s="52">
        <v>12690</v>
      </c>
      <c r="L47" s="53">
        <f t="shared" si="5"/>
        <v>5.666666666666667</v>
      </c>
      <c r="M47" s="53">
        <f t="shared" si="4"/>
        <v>159.05555555555554</v>
      </c>
      <c r="N47" s="56">
        <f t="shared" si="6"/>
        <v>99.87727194787381</v>
      </c>
      <c r="O47" s="55" t="s">
        <v>59</v>
      </c>
    </row>
    <row r="48" spans="2:15" s="55" customFormat="1" ht="21.75" customHeight="1">
      <c r="B48" s="50">
        <v>8</v>
      </c>
      <c r="C48" s="58" t="s">
        <v>22</v>
      </c>
      <c r="D48" s="8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3">
        <v>0</v>
      </c>
      <c r="M48" s="53">
        <v>0</v>
      </c>
      <c r="N48" s="56"/>
      <c r="O48" s="55" t="s">
        <v>59</v>
      </c>
    </row>
    <row r="49" spans="2:15" s="55" customFormat="1" ht="21.75" customHeight="1">
      <c r="B49" s="57">
        <v>9</v>
      </c>
      <c r="C49" s="58" t="s">
        <v>23</v>
      </c>
      <c r="D49" s="8">
        <v>31</v>
      </c>
      <c r="E49" s="52">
        <v>1325</v>
      </c>
      <c r="F49" s="52">
        <v>437</v>
      </c>
      <c r="G49" s="52">
        <v>7936</v>
      </c>
      <c r="H49" s="52">
        <v>803</v>
      </c>
      <c r="I49" s="52">
        <v>20011</v>
      </c>
      <c r="J49" s="52">
        <v>328059</v>
      </c>
      <c r="K49" s="52">
        <v>41328</v>
      </c>
      <c r="L49" s="53">
        <f t="shared" si="5"/>
        <v>14.096774193548388</v>
      </c>
      <c r="M49" s="53">
        <f t="shared" si="4"/>
        <v>256</v>
      </c>
      <c r="N49" s="56">
        <f t="shared" si="6"/>
        <v>99.80246913580247</v>
      </c>
      <c r="O49" s="55" t="s">
        <v>59</v>
      </c>
    </row>
    <row r="50" spans="2:15" s="67" customFormat="1" ht="21.75" customHeight="1">
      <c r="B50" s="26">
        <v>10</v>
      </c>
      <c r="C50" s="30" t="s">
        <v>24</v>
      </c>
      <c r="D50" s="8">
        <v>6</v>
      </c>
      <c r="E50" s="8">
        <v>1443</v>
      </c>
      <c r="F50" s="8">
        <v>44</v>
      </c>
      <c r="G50" s="8">
        <v>621</v>
      </c>
      <c r="H50" s="8">
        <v>44</v>
      </c>
      <c r="I50" s="8">
        <v>3019</v>
      </c>
      <c r="J50" s="8">
        <v>42464</v>
      </c>
      <c r="K50" s="8">
        <v>3542</v>
      </c>
      <c r="L50" s="9">
        <f t="shared" si="5"/>
        <v>7.333333333333333</v>
      </c>
      <c r="M50" s="9">
        <f t="shared" si="4"/>
        <v>103.5</v>
      </c>
      <c r="N50" s="68">
        <f t="shared" si="6"/>
        <v>99.92013888888889</v>
      </c>
      <c r="O50" s="67" t="s">
        <v>59</v>
      </c>
    </row>
    <row r="51" spans="2:15" s="67" customFormat="1" ht="21.75" customHeight="1">
      <c r="B51" s="25">
        <v>11</v>
      </c>
      <c r="C51" s="30" t="s">
        <v>25</v>
      </c>
      <c r="D51" s="8">
        <v>20</v>
      </c>
      <c r="E51" s="8">
        <v>681</v>
      </c>
      <c r="F51" s="8">
        <v>14</v>
      </c>
      <c r="G51" s="8">
        <v>201</v>
      </c>
      <c r="H51" s="8">
        <v>237</v>
      </c>
      <c r="I51" s="8">
        <v>595</v>
      </c>
      <c r="J51" s="8">
        <v>10904</v>
      </c>
      <c r="K51" s="8">
        <v>6708</v>
      </c>
      <c r="L51" s="9">
        <f t="shared" si="5"/>
        <v>0.7</v>
      </c>
      <c r="M51" s="9">
        <f t="shared" si="4"/>
        <v>10.05</v>
      </c>
      <c r="N51" s="68">
        <f t="shared" si="6"/>
        <v>99.99224537037037</v>
      </c>
      <c r="O51" s="67" t="s">
        <v>59</v>
      </c>
    </row>
    <row r="52" spans="2:15" s="55" customFormat="1" ht="21.75" customHeight="1">
      <c r="B52" s="50">
        <v>12</v>
      </c>
      <c r="C52" s="58" t="s">
        <v>26</v>
      </c>
      <c r="D52" s="72">
        <v>12</v>
      </c>
      <c r="E52" s="52">
        <v>918</v>
      </c>
      <c r="F52" s="52">
        <v>614</v>
      </c>
      <c r="G52" s="52">
        <v>12987</v>
      </c>
      <c r="H52" s="52">
        <v>785</v>
      </c>
      <c r="I52" s="59">
        <f>SUM(I49:I51)</f>
        <v>23625</v>
      </c>
      <c r="J52" s="59">
        <f>SUM(J49:J51)</f>
        <v>381427</v>
      </c>
      <c r="K52" s="59">
        <f>SUM(K49:K51)</f>
        <v>51578</v>
      </c>
      <c r="L52" s="53">
        <f t="shared" si="5"/>
        <v>51.166666666666664</v>
      </c>
      <c r="M52" s="53">
        <f t="shared" si="4"/>
        <v>1082.25</v>
      </c>
      <c r="N52" s="56">
        <f t="shared" si="6"/>
        <v>99.16493055555556</v>
      </c>
      <c r="O52" s="55" t="s">
        <v>59</v>
      </c>
    </row>
    <row r="53" spans="2:15" s="55" customFormat="1" ht="21.75" customHeight="1">
      <c r="B53" s="57">
        <v>13</v>
      </c>
      <c r="C53" s="58" t="s">
        <v>27</v>
      </c>
      <c r="D53" s="8">
        <v>28</v>
      </c>
      <c r="E53" s="52">
        <v>1846</v>
      </c>
      <c r="F53" s="52">
        <v>1585</v>
      </c>
      <c r="G53" s="52">
        <v>31521</v>
      </c>
      <c r="H53" s="52">
        <v>1664</v>
      </c>
      <c r="I53" s="52">
        <v>83071</v>
      </c>
      <c r="J53" s="52">
        <v>2057727</v>
      </c>
      <c r="K53" s="52">
        <v>89950</v>
      </c>
      <c r="L53" s="53">
        <f t="shared" si="5"/>
        <v>56.607142857142854</v>
      </c>
      <c r="M53" s="53">
        <f t="shared" si="4"/>
        <v>1125.75</v>
      </c>
      <c r="N53" s="56">
        <f t="shared" si="6"/>
        <v>99.13136574074073</v>
      </c>
      <c r="O53" s="55" t="s">
        <v>59</v>
      </c>
    </row>
    <row r="54" spans="2:15" s="55" customFormat="1" ht="21.75" customHeight="1">
      <c r="B54" s="50">
        <v>14</v>
      </c>
      <c r="C54" s="51" t="s">
        <v>28</v>
      </c>
      <c r="D54" s="8">
        <v>15</v>
      </c>
      <c r="E54" s="52">
        <v>606</v>
      </c>
      <c r="F54" s="52">
        <v>182</v>
      </c>
      <c r="G54" s="52">
        <v>9178</v>
      </c>
      <c r="H54" s="52">
        <v>130</v>
      </c>
      <c r="I54" s="52">
        <v>8353</v>
      </c>
      <c r="J54" s="52">
        <v>394018</v>
      </c>
      <c r="K54" s="52">
        <v>4948</v>
      </c>
      <c r="L54" s="53">
        <f t="shared" si="5"/>
        <v>12.133333333333333</v>
      </c>
      <c r="M54" s="53">
        <f t="shared" si="4"/>
        <v>611.8666666666667</v>
      </c>
      <c r="N54" s="56">
        <f t="shared" si="6"/>
        <v>99.52788065843622</v>
      </c>
      <c r="O54" s="55" t="s">
        <v>59</v>
      </c>
    </row>
    <row r="55" spans="2:15" s="55" customFormat="1" ht="21.75" customHeight="1">
      <c r="B55" s="57">
        <v>15</v>
      </c>
      <c r="C55" s="58" t="s">
        <v>29</v>
      </c>
      <c r="D55" s="8">
        <v>6</v>
      </c>
      <c r="E55" s="52">
        <v>225</v>
      </c>
      <c r="F55" s="52">
        <v>19</v>
      </c>
      <c r="G55" s="52">
        <v>835</v>
      </c>
      <c r="H55" s="52">
        <v>37</v>
      </c>
      <c r="I55" s="52">
        <v>1569</v>
      </c>
      <c r="J55" s="52">
        <v>65835</v>
      </c>
      <c r="K55" s="52">
        <v>3223</v>
      </c>
      <c r="L55" s="53">
        <f t="shared" si="5"/>
        <v>3.1666666666666665</v>
      </c>
      <c r="M55" s="53">
        <f t="shared" si="4"/>
        <v>139.16666666666666</v>
      </c>
      <c r="N55" s="56">
        <f t="shared" si="6"/>
        <v>99.8926183127572</v>
      </c>
      <c r="O55" s="55" t="s">
        <v>59</v>
      </c>
    </row>
    <row r="56" spans="2:14" ht="21.75" customHeight="1">
      <c r="B56" s="178" t="s">
        <v>30</v>
      </c>
      <c r="C56" s="179"/>
      <c r="D56" s="10">
        <f>SUM(D41:D55)</f>
        <v>296</v>
      </c>
      <c r="E56" s="10">
        <f>SUM(E41:E55)</f>
        <v>25697</v>
      </c>
      <c r="F56" s="10">
        <f aca="true" t="shared" si="7" ref="F56:K56">SUM(F41:F55)</f>
        <v>4012</v>
      </c>
      <c r="G56" s="10">
        <f t="shared" si="7"/>
        <v>111750</v>
      </c>
      <c r="H56" s="10">
        <f t="shared" si="7"/>
        <v>5482</v>
      </c>
      <c r="I56" s="10">
        <f t="shared" si="7"/>
        <v>220200</v>
      </c>
      <c r="J56" s="10">
        <f t="shared" si="7"/>
        <v>6990282</v>
      </c>
      <c r="K56" s="10">
        <f t="shared" si="7"/>
        <v>317748</v>
      </c>
      <c r="L56" s="46">
        <f t="shared" si="5"/>
        <v>13.554054054054054</v>
      </c>
      <c r="M56" s="46">
        <f t="shared" si="4"/>
        <v>377.5337837837838</v>
      </c>
      <c r="N56" s="36">
        <f t="shared" si="6"/>
        <v>99.70869306806807</v>
      </c>
    </row>
    <row r="58" spans="2:9" ht="15.75">
      <c r="B58" s="169" t="s">
        <v>72</v>
      </c>
      <c r="C58" s="169"/>
      <c r="D58" s="169"/>
      <c r="E58" s="169"/>
      <c r="F58" s="169"/>
      <c r="G58" s="169"/>
      <c r="H58" s="169"/>
      <c r="I58" s="169"/>
    </row>
    <row r="60" spans="2:7" ht="15">
      <c r="B60" s="11" t="s">
        <v>31</v>
      </c>
      <c r="G60" s="11" t="s">
        <v>32</v>
      </c>
    </row>
    <row r="62" spans="2:9" ht="15">
      <c r="B62" s="12" t="s">
        <v>33</v>
      </c>
      <c r="C62" s="12"/>
      <c r="D62" s="73" t="s">
        <v>34</v>
      </c>
      <c r="E62" s="13">
        <f>I56/E56</f>
        <v>8.569093668521617</v>
      </c>
      <c r="F62" s="14"/>
      <c r="G62" s="170" t="s">
        <v>35</v>
      </c>
      <c r="H62" s="170"/>
      <c r="I62" s="170"/>
    </row>
    <row r="63" spans="2:10" ht="15">
      <c r="B63" s="12"/>
      <c r="C63" s="12"/>
      <c r="D63" s="74"/>
      <c r="E63" s="13"/>
      <c r="F63" s="17"/>
      <c r="G63" s="18" t="s">
        <v>36</v>
      </c>
      <c r="H63" s="48" t="s">
        <v>37</v>
      </c>
      <c r="I63" s="19">
        <f>F56/D56</f>
        <v>13.554054054054054</v>
      </c>
      <c r="J63" s="11" t="s">
        <v>38</v>
      </c>
    </row>
    <row r="64" spans="2:9" ht="15">
      <c r="B64" s="12" t="s">
        <v>39</v>
      </c>
      <c r="C64" s="12"/>
      <c r="D64" s="74" t="s">
        <v>34</v>
      </c>
      <c r="E64" s="13">
        <f>J56/E56</f>
        <v>272.02716270381757</v>
      </c>
      <c r="F64" s="17" t="s">
        <v>40</v>
      </c>
      <c r="G64" s="18"/>
      <c r="H64" s="48"/>
      <c r="I64" s="20"/>
    </row>
    <row r="65" spans="2:10" ht="15">
      <c r="B65" s="12"/>
      <c r="C65" s="12"/>
      <c r="D65" s="74"/>
      <c r="E65" s="13"/>
      <c r="F65" s="17"/>
      <c r="G65" s="18" t="s">
        <v>41</v>
      </c>
      <c r="H65" s="48" t="s">
        <v>42</v>
      </c>
      <c r="I65" s="19">
        <f>G56/D56</f>
        <v>377.5337837837838</v>
      </c>
      <c r="J65" s="17" t="s">
        <v>43</v>
      </c>
    </row>
    <row r="66" spans="2:9" ht="15">
      <c r="B66" s="12" t="s">
        <v>44</v>
      </c>
      <c r="C66" s="12"/>
      <c r="D66" s="74" t="s">
        <v>34</v>
      </c>
      <c r="E66" s="13">
        <f>K56/E56</f>
        <v>12.365178814647624</v>
      </c>
      <c r="F66" s="17"/>
      <c r="G66" s="18"/>
      <c r="H66" s="18"/>
      <c r="I66" s="20"/>
    </row>
    <row r="67" spans="5:9" ht="45">
      <c r="E67" s="17"/>
      <c r="F67" s="15"/>
      <c r="G67" s="21" t="s">
        <v>45</v>
      </c>
      <c r="H67" s="22" t="s">
        <v>46</v>
      </c>
      <c r="I67" s="23">
        <f>(1-(I65/(24*90*60)))*100</f>
        <v>99.70869306806807</v>
      </c>
    </row>
    <row r="69" spans="2:14" ht="48.75" customHeight="1">
      <c r="B69" s="171" t="s">
        <v>65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</row>
    <row r="72" spans="2:13" ht="23.25">
      <c r="B72" s="173" t="s">
        <v>69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" t="s">
        <v>85</v>
      </c>
    </row>
    <row r="73" spans="2:14" ht="22.5" customHeight="1">
      <c r="B73" s="180" t="s">
        <v>88</v>
      </c>
      <c r="C73" s="181"/>
      <c r="D73" s="182"/>
      <c r="I73" s="2"/>
      <c r="L73" s="177" t="s">
        <v>1</v>
      </c>
      <c r="M73" s="177"/>
      <c r="N73" s="177"/>
    </row>
    <row r="74" spans="2:14" ht="95.25" customHeight="1">
      <c r="B74" s="3" t="s">
        <v>2</v>
      </c>
      <c r="C74" s="4" t="s">
        <v>3</v>
      </c>
      <c r="D74" s="71" t="s">
        <v>4</v>
      </c>
      <c r="E74" s="6" t="s">
        <v>5</v>
      </c>
      <c r="F74" s="6" t="s">
        <v>6</v>
      </c>
      <c r="G74" s="6" t="s">
        <v>7</v>
      </c>
      <c r="H74" s="6" t="s">
        <v>8</v>
      </c>
      <c r="I74" s="6" t="s">
        <v>9</v>
      </c>
      <c r="J74" s="6" t="s">
        <v>10</v>
      </c>
      <c r="K74" s="6" t="s">
        <v>11</v>
      </c>
      <c r="L74" s="7" t="s">
        <v>12</v>
      </c>
      <c r="M74" s="7" t="s">
        <v>13</v>
      </c>
      <c r="N74" s="7" t="s">
        <v>14</v>
      </c>
    </row>
    <row r="75" spans="2:14" ht="19.5" customHeight="1">
      <c r="B75" s="3">
        <v>1</v>
      </c>
      <c r="C75" s="4">
        <v>2</v>
      </c>
      <c r="D75" s="71">
        <v>3</v>
      </c>
      <c r="E75" s="4">
        <v>4</v>
      </c>
      <c r="F75" s="5">
        <v>5</v>
      </c>
      <c r="G75" s="4">
        <v>6</v>
      </c>
      <c r="H75" s="5">
        <v>7</v>
      </c>
      <c r="I75" s="4">
        <v>8</v>
      </c>
      <c r="J75" s="5">
        <v>9</v>
      </c>
      <c r="K75" s="4">
        <v>10</v>
      </c>
      <c r="L75" s="5">
        <v>11</v>
      </c>
      <c r="M75" s="4">
        <v>12</v>
      </c>
      <c r="N75" s="6">
        <v>13</v>
      </c>
    </row>
    <row r="76" spans="2:15" s="55" customFormat="1" ht="21.75" customHeight="1">
      <c r="B76" s="57">
        <v>1</v>
      </c>
      <c r="C76" s="58" t="s">
        <v>15</v>
      </c>
      <c r="D76" s="8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3">
        <v>0</v>
      </c>
      <c r="M76" s="53">
        <v>0</v>
      </c>
      <c r="N76" s="56"/>
      <c r="O76" s="55" t="s">
        <v>62</v>
      </c>
    </row>
    <row r="77" spans="2:15" s="55" customFormat="1" ht="21.75" customHeight="1">
      <c r="B77" s="50">
        <v>2</v>
      </c>
      <c r="C77" s="51" t="s">
        <v>16</v>
      </c>
      <c r="D77" s="8">
        <v>7</v>
      </c>
      <c r="E77" s="52">
        <v>382</v>
      </c>
      <c r="F77" s="52">
        <v>63</v>
      </c>
      <c r="G77" s="52">
        <v>3733</v>
      </c>
      <c r="H77" s="52">
        <v>78</v>
      </c>
      <c r="I77" s="52">
        <v>5353</v>
      </c>
      <c r="J77" s="52">
        <v>284913</v>
      </c>
      <c r="K77" s="52">
        <v>6553</v>
      </c>
      <c r="L77" s="53">
        <f>F77/D77</f>
        <v>9</v>
      </c>
      <c r="M77" s="53">
        <f aca="true" t="shared" si="8" ref="M77:M90">G77/D77</f>
        <v>533.2857142857143</v>
      </c>
      <c r="N77" s="56">
        <f>(1-((M77)/(24*90*60)))*100</f>
        <v>99.58851410934744</v>
      </c>
      <c r="O77" s="55" t="s">
        <v>62</v>
      </c>
    </row>
    <row r="78" spans="2:15" s="55" customFormat="1" ht="21.75" customHeight="1">
      <c r="B78" s="57">
        <v>3</v>
      </c>
      <c r="C78" s="58" t="s">
        <v>17</v>
      </c>
      <c r="D78" s="72">
        <v>453</v>
      </c>
      <c r="E78" s="52">
        <v>17691</v>
      </c>
      <c r="F78" s="52">
        <v>6727</v>
      </c>
      <c r="G78" s="52">
        <v>281982</v>
      </c>
      <c r="H78" s="52">
        <v>7169</v>
      </c>
      <c r="I78" s="52">
        <v>308663</v>
      </c>
      <c r="J78" s="52">
        <v>12652871</v>
      </c>
      <c r="K78" s="52">
        <v>352230</v>
      </c>
      <c r="L78" s="53">
        <f aca="true" t="shared" si="9" ref="L78:L91">F78/D78</f>
        <v>14.849889624724062</v>
      </c>
      <c r="M78" s="53">
        <f t="shared" si="8"/>
        <v>622.476821192053</v>
      </c>
      <c r="N78" s="56">
        <f aca="true" t="shared" si="10" ref="N78:N91">(1-((M78)/(24*90*60)))*100</f>
        <v>99.51969381080859</v>
      </c>
      <c r="O78" s="55" t="s">
        <v>62</v>
      </c>
    </row>
    <row r="79" spans="2:15" s="67" customFormat="1" ht="21.75" customHeight="1">
      <c r="B79" s="26">
        <v>4</v>
      </c>
      <c r="C79" s="31" t="s">
        <v>18</v>
      </c>
      <c r="D79" s="8">
        <v>271</v>
      </c>
      <c r="E79" s="8">
        <v>12353</v>
      </c>
      <c r="F79" s="8">
        <v>1800</v>
      </c>
      <c r="G79" s="8">
        <v>214747</v>
      </c>
      <c r="H79" s="8">
        <v>3565</v>
      </c>
      <c r="I79" s="8">
        <v>84026</v>
      </c>
      <c r="J79" s="8">
        <v>10587390</v>
      </c>
      <c r="K79" s="8">
        <v>177758</v>
      </c>
      <c r="L79" s="9">
        <f t="shared" si="9"/>
        <v>6.642066420664206</v>
      </c>
      <c r="M79" s="9">
        <f t="shared" si="8"/>
        <v>792.4243542435424</v>
      </c>
      <c r="N79" s="68">
        <f t="shared" si="10"/>
        <v>99.388561455059</v>
      </c>
      <c r="O79" s="67" t="s">
        <v>62</v>
      </c>
    </row>
    <row r="80" spans="2:15" s="55" customFormat="1" ht="21.75" customHeight="1">
      <c r="B80" s="57">
        <v>5</v>
      </c>
      <c r="C80" s="58" t="s">
        <v>19</v>
      </c>
      <c r="D80" s="8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3">
        <v>0</v>
      </c>
      <c r="M80" s="53">
        <v>0</v>
      </c>
      <c r="N80" s="56"/>
      <c r="O80" s="55" t="s">
        <v>62</v>
      </c>
    </row>
    <row r="81" spans="2:15" s="55" customFormat="1" ht="21.75" customHeight="1">
      <c r="B81" s="50">
        <v>6</v>
      </c>
      <c r="C81" s="58" t="s">
        <v>20</v>
      </c>
      <c r="D81" s="8">
        <v>358</v>
      </c>
      <c r="E81" s="52">
        <v>12196</v>
      </c>
      <c r="F81" s="52">
        <v>4152</v>
      </c>
      <c r="G81" s="52">
        <v>55326</v>
      </c>
      <c r="H81" s="52">
        <v>6065</v>
      </c>
      <c r="I81" s="52">
        <v>126281</v>
      </c>
      <c r="J81" s="52">
        <v>1697537</v>
      </c>
      <c r="K81" s="52">
        <v>189490</v>
      </c>
      <c r="L81" s="53">
        <f>F81/D81</f>
        <v>11.597765363128492</v>
      </c>
      <c r="M81" s="53">
        <f t="shared" si="8"/>
        <v>154.54189944134077</v>
      </c>
      <c r="N81" s="56">
        <f t="shared" si="10"/>
        <v>99.88075470722119</v>
      </c>
      <c r="O81" s="55" t="s">
        <v>62</v>
      </c>
    </row>
    <row r="82" spans="2:15" s="55" customFormat="1" ht="21.75" customHeight="1">
      <c r="B82" s="57">
        <v>7</v>
      </c>
      <c r="C82" s="58" t="s">
        <v>21</v>
      </c>
      <c r="D82" s="8">
        <v>222</v>
      </c>
      <c r="E82" s="52">
        <v>10537</v>
      </c>
      <c r="F82" s="52">
        <v>5835</v>
      </c>
      <c r="G82" s="52">
        <v>274790</v>
      </c>
      <c r="H82" s="52">
        <v>7403</v>
      </c>
      <c r="I82" s="52">
        <v>343758</v>
      </c>
      <c r="J82" s="52">
        <v>13926697</v>
      </c>
      <c r="K82" s="52">
        <v>399408</v>
      </c>
      <c r="L82" s="53">
        <f t="shared" si="9"/>
        <v>26.283783783783782</v>
      </c>
      <c r="M82" s="53">
        <f t="shared" si="8"/>
        <v>1237.7927927927929</v>
      </c>
      <c r="N82" s="56">
        <f t="shared" si="10"/>
        <v>99.04491296852407</v>
      </c>
      <c r="O82" s="55" t="s">
        <v>62</v>
      </c>
    </row>
    <row r="83" spans="2:15" s="55" customFormat="1" ht="21.75" customHeight="1">
      <c r="B83" s="50">
        <v>8</v>
      </c>
      <c r="C83" s="58" t="s">
        <v>22</v>
      </c>
      <c r="D83" s="8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3">
        <v>0</v>
      </c>
      <c r="M83" s="53">
        <v>0</v>
      </c>
      <c r="N83" s="56"/>
      <c r="O83" s="55" t="s">
        <v>62</v>
      </c>
    </row>
    <row r="84" spans="2:15" s="55" customFormat="1" ht="21.75" customHeight="1">
      <c r="B84" s="57">
        <v>9</v>
      </c>
      <c r="C84" s="58" t="s">
        <v>23</v>
      </c>
      <c r="D84" s="8">
        <v>130</v>
      </c>
      <c r="E84" s="52">
        <v>5838</v>
      </c>
      <c r="F84" s="52">
        <v>2800</v>
      </c>
      <c r="G84" s="52">
        <v>158392</v>
      </c>
      <c r="H84" s="52">
        <v>4620</v>
      </c>
      <c r="I84" s="52">
        <v>113296</v>
      </c>
      <c r="J84" s="52">
        <v>4891780</v>
      </c>
      <c r="K84" s="52">
        <v>203909</v>
      </c>
      <c r="L84" s="53">
        <f t="shared" si="9"/>
        <v>21.53846153846154</v>
      </c>
      <c r="M84" s="53">
        <f t="shared" si="8"/>
        <v>1218.4</v>
      </c>
      <c r="N84" s="56">
        <f t="shared" si="10"/>
        <v>99.05987654320988</v>
      </c>
      <c r="O84" s="55" t="s">
        <v>62</v>
      </c>
    </row>
    <row r="85" spans="2:15" s="67" customFormat="1" ht="21.75" customHeight="1">
      <c r="B85" s="26">
        <v>10</v>
      </c>
      <c r="C85" s="30" t="s">
        <v>24</v>
      </c>
      <c r="D85" s="8">
        <v>45</v>
      </c>
      <c r="E85" s="8">
        <v>7401</v>
      </c>
      <c r="F85" s="8">
        <v>391</v>
      </c>
      <c r="G85" s="8">
        <v>5610</v>
      </c>
      <c r="H85" s="8">
        <v>361</v>
      </c>
      <c r="I85" s="8">
        <v>21608</v>
      </c>
      <c r="J85" s="8">
        <v>315167</v>
      </c>
      <c r="K85" s="8">
        <v>19654</v>
      </c>
      <c r="L85" s="9">
        <f t="shared" si="9"/>
        <v>8.688888888888888</v>
      </c>
      <c r="M85" s="9">
        <f t="shared" si="8"/>
        <v>124.66666666666667</v>
      </c>
      <c r="N85" s="68">
        <f t="shared" si="10"/>
        <v>99.90380658436214</v>
      </c>
      <c r="O85" s="67" t="s">
        <v>62</v>
      </c>
    </row>
    <row r="86" spans="2:15" s="67" customFormat="1" ht="21.75" customHeight="1">
      <c r="B86" s="25">
        <v>11</v>
      </c>
      <c r="C86" s="30" t="s">
        <v>25</v>
      </c>
      <c r="D86" s="8">
        <v>154</v>
      </c>
      <c r="E86" s="8">
        <v>8868</v>
      </c>
      <c r="F86" s="8">
        <v>1511</v>
      </c>
      <c r="G86" s="8">
        <v>42641</v>
      </c>
      <c r="H86" s="8">
        <v>2279</v>
      </c>
      <c r="I86" s="8">
        <v>90943</v>
      </c>
      <c r="J86" s="8">
        <v>2586653</v>
      </c>
      <c r="K86" s="8">
        <v>133815</v>
      </c>
      <c r="L86" s="9">
        <f t="shared" si="9"/>
        <v>9.811688311688311</v>
      </c>
      <c r="M86" s="9">
        <f t="shared" si="8"/>
        <v>276.88961038961037</v>
      </c>
      <c r="N86" s="68">
        <f t="shared" si="10"/>
        <v>99.78635060926727</v>
      </c>
      <c r="O86" s="67" t="s">
        <v>59</v>
      </c>
    </row>
    <row r="87" spans="2:15" s="55" customFormat="1" ht="21.75" customHeight="1">
      <c r="B87" s="50">
        <v>12</v>
      </c>
      <c r="C87" s="58" t="s">
        <v>26</v>
      </c>
      <c r="D87" s="8">
        <v>192</v>
      </c>
      <c r="E87" s="52">
        <v>11243</v>
      </c>
      <c r="F87" s="52">
        <v>6546</v>
      </c>
      <c r="G87" s="52">
        <v>275208</v>
      </c>
      <c r="H87" s="52">
        <v>11410</v>
      </c>
      <c r="I87" s="59">
        <f>SUM(I83:I86)</f>
        <v>225847</v>
      </c>
      <c r="J87" s="59">
        <f>SUM(J83:J86)</f>
        <v>7793600</v>
      </c>
      <c r="K87" s="59">
        <f>SUM(K83:K86)</f>
        <v>357378</v>
      </c>
      <c r="L87" s="53">
        <f t="shared" si="9"/>
        <v>34.09375</v>
      </c>
      <c r="M87" s="53">
        <f t="shared" si="8"/>
        <v>1433.375</v>
      </c>
      <c r="N87" s="56">
        <f t="shared" si="10"/>
        <v>98.89400077160494</v>
      </c>
      <c r="O87" s="55" t="s">
        <v>59</v>
      </c>
    </row>
    <row r="88" spans="2:15" s="55" customFormat="1" ht="21.75" customHeight="1">
      <c r="B88" s="57">
        <v>13</v>
      </c>
      <c r="C88" s="58" t="s">
        <v>27</v>
      </c>
      <c r="D88" s="8">
        <v>150</v>
      </c>
      <c r="E88" s="52">
        <v>6985</v>
      </c>
      <c r="F88" s="52">
        <v>5989</v>
      </c>
      <c r="G88" s="52">
        <v>149713</v>
      </c>
      <c r="H88" s="52">
        <v>7045</v>
      </c>
      <c r="I88" s="52">
        <v>290283</v>
      </c>
      <c r="J88" s="52">
        <v>9279674</v>
      </c>
      <c r="K88" s="52">
        <v>340474</v>
      </c>
      <c r="L88" s="53">
        <f t="shared" si="9"/>
        <v>39.92666666666667</v>
      </c>
      <c r="M88" s="53">
        <f t="shared" si="8"/>
        <v>998.0866666666667</v>
      </c>
      <c r="N88" s="56">
        <f t="shared" si="10"/>
        <v>99.22987139917694</v>
      </c>
      <c r="O88" s="55" t="s">
        <v>62</v>
      </c>
    </row>
    <row r="89" spans="2:15" s="55" customFormat="1" ht="21.75" customHeight="1">
      <c r="B89" s="50">
        <v>14</v>
      </c>
      <c r="C89" s="51" t="s">
        <v>28</v>
      </c>
      <c r="D89" s="8">
        <v>103</v>
      </c>
      <c r="E89" s="52">
        <v>6984</v>
      </c>
      <c r="F89" s="52">
        <v>2434</v>
      </c>
      <c r="G89" s="52">
        <v>200429</v>
      </c>
      <c r="H89" s="52">
        <v>1612</v>
      </c>
      <c r="I89" s="52">
        <v>154711</v>
      </c>
      <c r="J89" s="52">
        <v>14756250</v>
      </c>
      <c r="K89" s="52">
        <v>106898</v>
      </c>
      <c r="L89" s="53">
        <f t="shared" si="9"/>
        <v>23.631067961165048</v>
      </c>
      <c r="M89" s="53">
        <f t="shared" si="8"/>
        <v>1945.9126213592233</v>
      </c>
      <c r="N89" s="56">
        <f t="shared" si="10"/>
        <v>98.49852421191419</v>
      </c>
      <c r="O89" s="55" t="s">
        <v>62</v>
      </c>
    </row>
    <row r="90" spans="2:15" s="55" customFormat="1" ht="21.75" customHeight="1">
      <c r="B90" s="57">
        <v>15</v>
      </c>
      <c r="C90" s="58" t="s">
        <v>29</v>
      </c>
      <c r="D90" s="8">
        <v>80</v>
      </c>
      <c r="E90" s="52">
        <v>1745</v>
      </c>
      <c r="F90" s="52">
        <v>511</v>
      </c>
      <c r="G90" s="52">
        <v>42492</v>
      </c>
      <c r="H90" s="52">
        <v>886</v>
      </c>
      <c r="I90" s="52">
        <v>39272</v>
      </c>
      <c r="J90" s="52">
        <v>68572</v>
      </c>
      <c r="K90" s="52">
        <v>2283766</v>
      </c>
      <c r="L90" s="53">
        <f t="shared" si="9"/>
        <v>6.3875</v>
      </c>
      <c r="M90" s="53">
        <f t="shared" si="8"/>
        <v>531.15</v>
      </c>
      <c r="N90" s="56">
        <f t="shared" si="10"/>
        <v>99.59016203703703</v>
      </c>
      <c r="O90" s="55" t="s">
        <v>62</v>
      </c>
    </row>
    <row r="91" spans="2:14" ht="21.75" customHeight="1">
      <c r="B91" s="178" t="s">
        <v>30</v>
      </c>
      <c r="C91" s="179"/>
      <c r="D91" s="10">
        <f>SUM(D76:D90)</f>
        <v>2165</v>
      </c>
      <c r="E91" s="10">
        <f aca="true" t="shared" si="11" ref="E91:K91">SUM(E76:E90)</f>
        <v>102223</v>
      </c>
      <c r="F91" s="10">
        <f t="shared" si="11"/>
        <v>38759</v>
      </c>
      <c r="G91" s="10">
        <f t="shared" si="11"/>
        <v>1705063</v>
      </c>
      <c r="H91" s="10">
        <f t="shared" si="11"/>
        <v>52493</v>
      </c>
      <c r="I91" s="10">
        <f t="shared" si="11"/>
        <v>1804041</v>
      </c>
      <c r="J91" s="10">
        <f t="shared" si="11"/>
        <v>78841104</v>
      </c>
      <c r="K91" s="10">
        <f t="shared" si="11"/>
        <v>4571333</v>
      </c>
      <c r="L91" s="46">
        <f t="shared" si="9"/>
        <v>17.902540415704387</v>
      </c>
      <c r="M91" s="46">
        <f>G91/D91</f>
        <v>787.5579676674365</v>
      </c>
      <c r="N91" s="36">
        <f t="shared" si="10"/>
        <v>99.39231638297265</v>
      </c>
    </row>
    <row r="93" spans="2:9" ht="15.75">
      <c r="B93" s="169" t="s">
        <v>72</v>
      </c>
      <c r="C93" s="169"/>
      <c r="D93" s="169"/>
      <c r="E93" s="169"/>
      <c r="F93" s="169"/>
      <c r="G93" s="169"/>
      <c r="H93" s="169"/>
      <c r="I93" s="169"/>
    </row>
    <row r="95" spans="2:7" ht="15">
      <c r="B95" s="11" t="s">
        <v>31</v>
      </c>
      <c r="G95" s="11" t="s">
        <v>32</v>
      </c>
    </row>
    <row r="97" spans="2:9" ht="15">
      <c r="B97" s="12" t="s">
        <v>33</v>
      </c>
      <c r="C97" s="12"/>
      <c r="D97" s="73" t="s">
        <v>34</v>
      </c>
      <c r="E97" s="13">
        <f>I91/E91</f>
        <v>17.648092894945364</v>
      </c>
      <c r="F97" s="14"/>
      <c r="G97" s="170" t="s">
        <v>35</v>
      </c>
      <c r="H97" s="170"/>
      <c r="I97" s="170"/>
    </row>
    <row r="98" spans="2:10" ht="15">
      <c r="B98" s="12"/>
      <c r="C98" s="12"/>
      <c r="D98" s="74"/>
      <c r="E98" s="13"/>
      <c r="F98" s="17"/>
      <c r="G98" s="18" t="s">
        <v>36</v>
      </c>
      <c r="H98" s="48" t="s">
        <v>37</v>
      </c>
      <c r="I98" s="19">
        <f>F91/D91</f>
        <v>17.902540415704387</v>
      </c>
      <c r="J98" s="11" t="s">
        <v>38</v>
      </c>
    </row>
    <row r="99" spans="2:9" ht="15">
      <c r="B99" s="12" t="s">
        <v>39</v>
      </c>
      <c r="C99" s="12"/>
      <c r="D99" s="74" t="s">
        <v>34</v>
      </c>
      <c r="E99" s="13">
        <f>J91/E91</f>
        <v>771.2658012384688</v>
      </c>
      <c r="F99" s="17" t="s">
        <v>40</v>
      </c>
      <c r="G99" s="18"/>
      <c r="H99" s="48"/>
      <c r="I99" s="20"/>
    </row>
    <row r="100" spans="2:10" ht="15">
      <c r="B100" s="12"/>
      <c r="C100" s="12"/>
      <c r="D100" s="74"/>
      <c r="E100" s="13"/>
      <c r="F100" s="17"/>
      <c r="G100" s="18" t="s">
        <v>41</v>
      </c>
      <c r="H100" s="48" t="s">
        <v>42</v>
      </c>
      <c r="I100" s="19">
        <f>G91/D91</f>
        <v>787.5579676674365</v>
      </c>
      <c r="J100" s="17" t="s">
        <v>43</v>
      </c>
    </row>
    <row r="101" spans="2:9" ht="15">
      <c r="B101" s="12" t="s">
        <v>44</v>
      </c>
      <c r="C101" s="12"/>
      <c r="D101" s="74" t="s">
        <v>34</v>
      </c>
      <c r="E101" s="13">
        <f>K91/E91</f>
        <v>44.71922170157401</v>
      </c>
      <c r="F101" s="17"/>
      <c r="G101" s="18"/>
      <c r="H101" s="18"/>
      <c r="I101" s="20"/>
    </row>
    <row r="102" spans="5:9" ht="45">
      <c r="E102" s="17"/>
      <c r="F102" s="15"/>
      <c r="G102" s="21" t="s">
        <v>45</v>
      </c>
      <c r="H102" s="22" t="s">
        <v>46</v>
      </c>
      <c r="I102" s="23">
        <f>(1-(I100/(24*90*60)))*100</f>
        <v>99.39231638297265</v>
      </c>
    </row>
    <row r="103" spans="5:9" ht="15">
      <c r="E103" s="17"/>
      <c r="F103" s="15"/>
      <c r="G103" s="32"/>
      <c r="H103" s="33"/>
      <c r="I103" s="34"/>
    </row>
    <row r="104" spans="2:14" ht="45.75" customHeight="1">
      <c r="B104" s="171" t="s">
        <v>65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</row>
    <row r="105" spans="5:9" ht="15">
      <c r="E105" s="17"/>
      <c r="F105" s="15"/>
      <c r="G105" s="32"/>
      <c r="H105" s="33"/>
      <c r="I105" s="34"/>
    </row>
    <row r="106" spans="5:9" ht="15">
      <c r="E106" s="17"/>
      <c r="F106" s="15"/>
      <c r="G106" s="32"/>
      <c r="H106" s="33"/>
      <c r="I106" s="34"/>
    </row>
    <row r="107" spans="2:13" ht="23.25">
      <c r="B107" s="173" t="s">
        <v>70</v>
      </c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" t="s">
        <v>86</v>
      </c>
    </row>
    <row r="108" spans="2:14" ht="21">
      <c r="B108" s="174" t="s">
        <v>87</v>
      </c>
      <c r="C108" s="175"/>
      <c r="D108" s="176"/>
      <c r="F108" s="78" t="s">
        <v>89</v>
      </c>
      <c r="I108" s="2"/>
      <c r="L108" s="177" t="s">
        <v>1</v>
      </c>
      <c r="M108" s="177"/>
      <c r="N108" s="177"/>
    </row>
    <row r="109" spans="2:14" ht="124.5" customHeight="1">
      <c r="B109" s="3" t="s">
        <v>2</v>
      </c>
      <c r="C109" s="4" t="s">
        <v>3</v>
      </c>
      <c r="D109" s="71" t="s">
        <v>4</v>
      </c>
      <c r="E109" s="6" t="s">
        <v>5</v>
      </c>
      <c r="F109" s="6" t="s">
        <v>6</v>
      </c>
      <c r="G109" s="6" t="s">
        <v>7</v>
      </c>
      <c r="H109" s="6" t="s">
        <v>8</v>
      </c>
      <c r="I109" s="6" t="s">
        <v>9</v>
      </c>
      <c r="J109" s="6" t="s">
        <v>10</v>
      </c>
      <c r="K109" s="6" t="s">
        <v>11</v>
      </c>
      <c r="L109" s="7" t="s">
        <v>12</v>
      </c>
      <c r="M109" s="7" t="s">
        <v>13</v>
      </c>
      <c r="N109" s="7" t="s">
        <v>14</v>
      </c>
    </row>
    <row r="110" spans="2:14" ht="19.5" customHeight="1">
      <c r="B110" s="3">
        <v>1</v>
      </c>
      <c r="C110" s="4">
        <v>2</v>
      </c>
      <c r="D110" s="71">
        <v>3</v>
      </c>
      <c r="E110" s="4">
        <v>4</v>
      </c>
      <c r="F110" s="5">
        <v>5</v>
      </c>
      <c r="G110" s="4">
        <v>6</v>
      </c>
      <c r="H110" s="5">
        <v>7</v>
      </c>
      <c r="I110" s="4">
        <v>8</v>
      </c>
      <c r="J110" s="5">
        <v>9</v>
      </c>
      <c r="K110" s="4">
        <v>10</v>
      </c>
      <c r="L110" s="5">
        <v>11</v>
      </c>
      <c r="M110" s="4">
        <v>12</v>
      </c>
      <c r="N110" s="5">
        <v>13</v>
      </c>
    </row>
    <row r="111" spans="2:14" ht="21" customHeight="1">
      <c r="B111" s="49">
        <v>1</v>
      </c>
      <c r="C111" s="20" t="s">
        <v>53</v>
      </c>
      <c r="D111" s="44">
        <f>D21</f>
        <v>561</v>
      </c>
      <c r="E111" s="44">
        <f aca="true" t="shared" si="12" ref="E111:K111">E21</f>
        <v>40232</v>
      </c>
      <c r="F111" s="44">
        <f>F21</f>
        <v>4029</v>
      </c>
      <c r="G111" s="44">
        <f t="shared" si="12"/>
        <v>140158</v>
      </c>
      <c r="H111" s="44">
        <f t="shared" si="12"/>
        <v>5808</v>
      </c>
      <c r="I111" s="44">
        <f t="shared" si="12"/>
        <v>598002</v>
      </c>
      <c r="J111" s="44">
        <f t="shared" si="12"/>
        <v>14850533</v>
      </c>
      <c r="K111" s="44">
        <f t="shared" si="12"/>
        <v>1204865</v>
      </c>
      <c r="L111" s="44">
        <f>L21</f>
        <v>7.181818181818182</v>
      </c>
      <c r="M111" s="44">
        <f>G111/D111</f>
        <v>249.83600713012478</v>
      </c>
      <c r="N111" s="45">
        <f>(1-((M111)/(24*90*60)))*100</f>
        <v>99.80722530314033</v>
      </c>
    </row>
    <row r="112" spans="2:14" ht="21" customHeight="1">
      <c r="B112" s="49">
        <v>2</v>
      </c>
      <c r="C112" s="20" t="s">
        <v>54</v>
      </c>
      <c r="D112" s="44">
        <f>D56</f>
        <v>296</v>
      </c>
      <c r="E112" s="44">
        <f aca="true" t="shared" si="13" ref="E112:K112">E56</f>
        <v>25697</v>
      </c>
      <c r="F112" s="44">
        <f t="shared" si="13"/>
        <v>4012</v>
      </c>
      <c r="G112" s="44">
        <f t="shared" si="13"/>
        <v>111750</v>
      </c>
      <c r="H112" s="44">
        <f t="shared" si="13"/>
        <v>5482</v>
      </c>
      <c r="I112" s="44">
        <f t="shared" si="13"/>
        <v>220200</v>
      </c>
      <c r="J112" s="44">
        <f t="shared" si="13"/>
        <v>6990282</v>
      </c>
      <c r="K112" s="44">
        <f t="shared" si="13"/>
        <v>317748</v>
      </c>
      <c r="L112" s="44">
        <f>L56</f>
        <v>13.554054054054054</v>
      </c>
      <c r="M112" s="44">
        <f>G112/D112</f>
        <v>377.5337837837838</v>
      </c>
      <c r="N112" s="45">
        <f>(1-((M112)/(24*90*60)))*100</f>
        <v>99.70869306806807</v>
      </c>
    </row>
    <row r="113" spans="2:14" ht="21" customHeight="1">
      <c r="B113" s="49">
        <v>3</v>
      </c>
      <c r="C113" s="20" t="s">
        <v>55</v>
      </c>
      <c r="D113" s="44">
        <f>D91</f>
        <v>2165</v>
      </c>
      <c r="E113" s="44">
        <f aca="true" t="shared" si="14" ref="E113:K113">E91</f>
        <v>102223</v>
      </c>
      <c r="F113" s="44">
        <f t="shared" si="14"/>
        <v>38759</v>
      </c>
      <c r="G113" s="44">
        <f t="shared" si="14"/>
        <v>1705063</v>
      </c>
      <c r="H113" s="44">
        <f t="shared" si="14"/>
        <v>52493</v>
      </c>
      <c r="I113" s="44">
        <f t="shared" si="14"/>
        <v>1804041</v>
      </c>
      <c r="J113" s="44">
        <f t="shared" si="14"/>
        <v>78841104</v>
      </c>
      <c r="K113" s="44">
        <f t="shared" si="14"/>
        <v>4571333</v>
      </c>
      <c r="L113" s="44">
        <f>L91</f>
        <v>17.902540415704387</v>
      </c>
      <c r="M113" s="44">
        <f>G113/D113</f>
        <v>787.5579676674365</v>
      </c>
      <c r="N113" s="45">
        <f>(1-((M113)/(24*90*60)))*100</f>
        <v>99.39231638297265</v>
      </c>
    </row>
    <row r="114" spans="2:14" s="11" customFormat="1" ht="21" customHeight="1">
      <c r="B114" s="20"/>
      <c r="C114" s="20" t="s">
        <v>56</v>
      </c>
      <c r="D114" s="37">
        <f aca="true" t="shared" si="15" ref="D114:K114">SUM(D111:D113)</f>
        <v>3022</v>
      </c>
      <c r="E114" s="37">
        <f t="shared" si="15"/>
        <v>168152</v>
      </c>
      <c r="F114" s="37">
        <f t="shared" si="15"/>
        <v>46800</v>
      </c>
      <c r="G114" s="37">
        <f t="shared" si="15"/>
        <v>1956971</v>
      </c>
      <c r="H114" s="27">
        <f t="shared" si="15"/>
        <v>63783</v>
      </c>
      <c r="I114" s="27">
        <f t="shared" si="15"/>
        <v>2622243</v>
      </c>
      <c r="J114" s="37">
        <f t="shared" si="15"/>
        <v>100681919</v>
      </c>
      <c r="K114" s="27">
        <f t="shared" si="15"/>
        <v>6093946</v>
      </c>
      <c r="L114" s="37">
        <f>F114/D114</f>
        <v>15.486432825943083</v>
      </c>
      <c r="M114" s="37">
        <f>G114/D114</f>
        <v>647.5747849106552</v>
      </c>
      <c r="N114" s="36">
        <f>(1-((M114)/(24*90*60)))*100</f>
        <v>99.50032809806277</v>
      </c>
    </row>
    <row r="116" spans="3:10" ht="15.75">
      <c r="C116" s="169" t="s">
        <v>73</v>
      </c>
      <c r="D116" s="169"/>
      <c r="E116" s="169"/>
      <c r="F116" s="169"/>
      <c r="G116" s="169"/>
      <c r="H116" s="169"/>
      <c r="I116" s="169"/>
      <c r="J116" s="169"/>
    </row>
    <row r="118" spans="3:8" ht="15">
      <c r="C118" s="11" t="s">
        <v>31</v>
      </c>
      <c r="H118" s="11" t="s">
        <v>32</v>
      </c>
    </row>
    <row r="120" spans="3:9" ht="15">
      <c r="C120" s="28" t="s">
        <v>33</v>
      </c>
      <c r="D120" s="75"/>
      <c r="E120" s="29">
        <f>I114/E114</f>
        <v>15.59447999429088</v>
      </c>
      <c r="F120" s="11"/>
      <c r="G120" s="170" t="s">
        <v>35</v>
      </c>
      <c r="H120" s="170"/>
      <c r="I120" s="170"/>
    </row>
    <row r="121" spans="3:10" ht="15">
      <c r="C121" s="28"/>
      <c r="D121" s="75"/>
      <c r="E121" s="29"/>
      <c r="F121" s="11"/>
      <c r="G121" s="18" t="s">
        <v>36</v>
      </c>
      <c r="H121" s="48" t="s">
        <v>37</v>
      </c>
      <c r="I121" s="19">
        <f>F114/D114</f>
        <v>15.486432825943083</v>
      </c>
      <c r="J121" s="11" t="s">
        <v>38</v>
      </c>
    </row>
    <row r="122" spans="3:9" ht="15">
      <c r="C122" s="28" t="s">
        <v>39</v>
      </c>
      <c r="D122" s="75"/>
      <c r="E122" s="29">
        <f>J114/E114</f>
        <v>598.7554058233027</v>
      </c>
      <c r="F122" s="11" t="s">
        <v>49</v>
      </c>
      <c r="G122" s="18"/>
      <c r="H122" s="48"/>
      <c r="I122" s="20"/>
    </row>
    <row r="123" spans="3:10" ht="15">
      <c r="C123" s="28"/>
      <c r="D123" s="75"/>
      <c r="E123" s="29"/>
      <c r="F123" s="11"/>
      <c r="G123" s="18" t="s">
        <v>41</v>
      </c>
      <c r="H123" s="48" t="s">
        <v>42</v>
      </c>
      <c r="I123" s="19">
        <f>G114/D114</f>
        <v>647.5747849106552</v>
      </c>
      <c r="J123" s="17" t="s">
        <v>43</v>
      </c>
    </row>
    <row r="124" spans="3:9" ht="15">
      <c r="C124" s="28" t="s">
        <v>44</v>
      </c>
      <c r="D124" s="75"/>
      <c r="E124" s="29">
        <f>K114/E114</f>
        <v>36.24069889147914</v>
      </c>
      <c r="F124" s="11"/>
      <c r="G124" s="18"/>
      <c r="H124" s="18"/>
      <c r="I124" s="20"/>
    </row>
    <row r="125" spans="7:9" ht="45">
      <c r="G125" s="21" t="s">
        <v>45</v>
      </c>
      <c r="H125" s="22" t="s">
        <v>46</v>
      </c>
      <c r="I125" s="23">
        <f>(1-(I123/(24*90*60)))*100</f>
        <v>99.50032809806277</v>
      </c>
    </row>
    <row r="127" spans="2:14" ht="48" customHeight="1">
      <c r="B127" s="171" t="s">
        <v>65</v>
      </c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</row>
  </sheetData>
  <sheetProtection/>
  <mergeCells count="27">
    <mergeCell ref="B73:D73"/>
    <mergeCell ref="L73:N73"/>
    <mergeCell ref="G27:I27"/>
    <mergeCell ref="B2:L2"/>
    <mergeCell ref="B3:D3"/>
    <mergeCell ref="L3:N3"/>
    <mergeCell ref="B21:C21"/>
    <mergeCell ref="B23:I23"/>
    <mergeCell ref="B91:C91"/>
    <mergeCell ref="B34:N34"/>
    <mergeCell ref="B37:L37"/>
    <mergeCell ref="B38:D38"/>
    <mergeCell ref="L38:N38"/>
    <mergeCell ref="B56:C56"/>
    <mergeCell ref="B58:I58"/>
    <mergeCell ref="G62:I62"/>
    <mergeCell ref="B69:N69"/>
    <mergeCell ref="B72:L72"/>
    <mergeCell ref="C116:J116"/>
    <mergeCell ref="G120:I120"/>
    <mergeCell ref="B127:N127"/>
    <mergeCell ref="B93:I93"/>
    <mergeCell ref="G97:I97"/>
    <mergeCell ref="B104:N104"/>
    <mergeCell ref="B107:L107"/>
    <mergeCell ref="B108:D108"/>
    <mergeCell ref="L108:N108"/>
  </mergeCells>
  <printOptions/>
  <pageMargins left="0.54" right="0.14" top="0.28" bottom="0.34" header="0.17" footer="0.15"/>
  <pageSetup horizontalDpi="600" verticalDpi="600" orientation="landscape" scale="70" r:id="rId1"/>
  <headerFooter>
    <oddFooter>&amp;C&amp;Z&amp;F&amp;RPage &amp;P</oddFooter>
  </headerFooter>
  <rowBreaks count="2" manualBreakCount="2">
    <brk id="34" min="1" max="13" man="1"/>
    <brk id="69" min="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O127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5.28125" style="0" customWidth="1"/>
    <col min="2" max="2" width="6.8515625" style="0" customWidth="1"/>
    <col min="3" max="3" width="20.7109375" style="0" customWidth="1"/>
    <col min="4" max="4" width="9.00390625" style="0" customWidth="1"/>
    <col min="5" max="5" width="12.00390625" style="0" customWidth="1"/>
    <col min="6" max="6" width="16.421875" style="0" customWidth="1"/>
    <col min="7" max="7" width="13.00390625" style="0" customWidth="1"/>
    <col min="8" max="8" width="23.140625" style="0" customWidth="1"/>
    <col min="9" max="9" width="11.28125" style="0" customWidth="1"/>
    <col min="10" max="10" width="13.7109375" style="0" customWidth="1"/>
    <col min="11" max="11" width="11.28125" style="0" customWidth="1"/>
    <col min="12" max="12" width="8.7109375" style="0" customWidth="1"/>
    <col min="13" max="13" width="11.7109375" style="0" customWidth="1"/>
    <col min="14" max="14" width="14.57421875" style="0" customWidth="1"/>
  </cols>
  <sheetData>
    <row r="2" spans="2:13" ht="23.25">
      <c r="B2" s="173" t="s">
        <v>74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" t="s">
        <v>75</v>
      </c>
    </row>
    <row r="3" spans="2:14" ht="24.75" customHeight="1">
      <c r="B3" s="180" t="s">
        <v>47</v>
      </c>
      <c r="C3" s="181"/>
      <c r="D3" s="182"/>
      <c r="I3" s="2"/>
      <c r="L3" s="177" t="s">
        <v>1</v>
      </c>
      <c r="M3" s="177"/>
      <c r="N3" s="177"/>
    </row>
    <row r="4" spans="2:14" ht="105">
      <c r="B4" s="3" t="s">
        <v>2</v>
      </c>
      <c r="C4" s="4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7" t="s">
        <v>12</v>
      </c>
      <c r="M4" s="7" t="s">
        <v>13</v>
      </c>
      <c r="N4" s="7" t="s">
        <v>14</v>
      </c>
    </row>
    <row r="5" spans="2:14" ht="15">
      <c r="B5" s="3">
        <v>1</v>
      </c>
      <c r="C5" s="4">
        <v>2</v>
      </c>
      <c r="D5" s="5">
        <v>3</v>
      </c>
      <c r="E5" s="4">
        <v>4</v>
      </c>
      <c r="F5" s="5">
        <v>5</v>
      </c>
      <c r="G5" s="4">
        <v>6</v>
      </c>
      <c r="H5" s="5">
        <v>7</v>
      </c>
      <c r="I5" s="4">
        <v>8</v>
      </c>
      <c r="J5" s="5">
        <v>9</v>
      </c>
      <c r="K5" s="4">
        <v>10</v>
      </c>
      <c r="L5" s="5">
        <v>11</v>
      </c>
      <c r="M5" s="4">
        <v>12</v>
      </c>
      <c r="N5" s="6">
        <v>13</v>
      </c>
    </row>
    <row r="6" spans="2:15" ht="24" customHeight="1">
      <c r="B6" s="25">
        <v>1</v>
      </c>
      <c r="C6" s="30" t="s">
        <v>15</v>
      </c>
      <c r="D6" s="8">
        <v>190</v>
      </c>
      <c r="E6" s="8">
        <v>14918</v>
      </c>
      <c r="F6" s="8">
        <v>1871</v>
      </c>
      <c r="G6" s="8">
        <v>103194</v>
      </c>
      <c r="H6" s="8">
        <v>748</v>
      </c>
      <c r="I6" s="66">
        <f>F6*E6</f>
        <v>27911578</v>
      </c>
      <c r="J6" s="66">
        <f>G6*E6</f>
        <v>1539448092</v>
      </c>
      <c r="K6" s="66">
        <f>H6*E6</f>
        <v>11158664</v>
      </c>
      <c r="L6" s="9">
        <f>F6/D6</f>
        <v>9.847368421052632</v>
      </c>
      <c r="M6" s="9">
        <f>G6/D6</f>
        <v>543.1263157894737</v>
      </c>
      <c r="N6" s="36">
        <f aca="true" t="shared" si="0" ref="N6:N20">(1-((M6)/(24*90*60)))*100</f>
        <v>99.58092105263158</v>
      </c>
      <c r="O6" t="s">
        <v>59</v>
      </c>
    </row>
    <row r="7" spans="2:15" ht="24" customHeight="1">
      <c r="B7" s="26">
        <v>2</v>
      </c>
      <c r="C7" s="31" t="s">
        <v>16</v>
      </c>
      <c r="D7" s="8">
        <v>39</v>
      </c>
      <c r="E7" s="8">
        <v>6171</v>
      </c>
      <c r="F7" s="8">
        <v>327</v>
      </c>
      <c r="G7" s="8">
        <v>13635</v>
      </c>
      <c r="H7" s="8">
        <v>1014</v>
      </c>
      <c r="I7" s="66">
        <f aca="true" t="shared" si="1" ref="I7:I20">F7*E7</f>
        <v>2017917</v>
      </c>
      <c r="J7" s="66">
        <f aca="true" t="shared" si="2" ref="J7:J20">G7*E7</f>
        <v>84141585</v>
      </c>
      <c r="K7" s="66">
        <f aca="true" t="shared" si="3" ref="K7:K20">H7*E7</f>
        <v>6257394</v>
      </c>
      <c r="L7" s="9">
        <f aca="true" t="shared" si="4" ref="L7:L19">F7/D7</f>
        <v>8.384615384615385</v>
      </c>
      <c r="M7" s="9">
        <f aca="true" t="shared" si="5" ref="M7:M19">G7/D7</f>
        <v>349.61538461538464</v>
      </c>
      <c r="N7" s="36">
        <f t="shared" si="0"/>
        <v>99.73023504273503</v>
      </c>
      <c r="O7" t="s">
        <v>59</v>
      </c>
    </row>
    <row r="8" spans="2:15" s="43" customFormat="1" ht="24" customHeight="1">
      <c r="B8" s="25">
        <v>3</v>
      </c>
      <c r="C8" s="30" t="s">
        <v>17</v>
      </c>
      <c r="D8" s="40">
        <v>16</v>
      </c>
      <c r="E8" s="40">
        <v>2655</v>
      </c>
      <c r="F8" s="40">
        <v>287</v>
      </c>
      <c r="G8" s="40">
        <v>11883</v>
      </c>
      <c r="H8" s="40">
        <v>770</v>
      </c>
      <c r="I8" s="66">
        <f t="shared" si="1"/>
        <v>761985</v>
      </c>
      <c r="J8" s="66">
        <f t="shared" si="2"/>
        <v>31549365</v>
      </c>
      <c r="K8" s="66">
        <f t="shared" si="3"/>
        <v>2044350</v>
      </c>
      <c r="L8" s="9">
        <f t="shared" si="4"/>
        <v>17.9375</v>
      </c>
      <c r="M8" s="41">
        <f>G8/D8</f>
        <v>742.6875</v>
      </c>
      <c r="N8" s="42">
        <f t="shared" si="0"/>
        <v>99.4269386574074</v>
      </c>
      <c r="O8" s="43" t="s">
        <v>59</v>
      </c>
    </row>
    <row r="9" spans="2:15" ht="24" customHeight="1">
      <c r="B9" s="26">
        <v>4</v>
      </c>
      <c r="C9" s="31" t="s">
        <v>18</v>
      </c>
      <c r="D9" s="8">
        <v>5</v>
      </c>
      <c r="E9" s="8">
        <v>435</v>
      </c>
      <c r="F9" s="8">
        <v>55</v>
      </c>
      <c r="G9" s="8">
        <v>3708</v>
      </c>
      <c r="H9" s="8">
        <v>171</v>
      </c>
      <c r="I9" s="66">
        <f t="shared" si="1"/>
        <v>23925</v>
      </c>
      <c r="J9" s="66">
        <f t="shared" si="2"/>
        <v>1612980</v>
      </c>
      <c r="K9" s="66">
        <f t="shared" si="3"/>
        <v>74385</v>
      </c>
      <c r="L9" s="9">
        <f t="shared" si="4"/>
        <v>11</v>
      </c>
      <c r="M9" s="9">
        <f t="shared" si="5"/>
        <v>741.6</v>
      </c>
      <c r="N9" s="36">
        <f t="shared" si="0"/>
        <v>99.42777777777778</v>
      </c>
      <c r="O9" t="s">
        <v>59</v>
      </c>
    </row>
    <row r="10" spans="2:15" ht="24" customHeight="1">
      <c r="B10" s="25">
        <v>5</v>
      </c>
      <c r="C10" s="30" t="s">
        <v>19</v>
      </c>
      <c r="D10" s="8">
        <v>37</v>
      </c>
      <c r="E10" s="8">
        <v>8812</v>
      </c>
      <c r="F10" s="8">
        <v>117</v>
      </c>
      <c r="G10" s="8">
        <v>5336</v>
      </c>
      <c r="H10" s="8">
        <v>478</v>
      </c>
      <c r="I10" s="66">
        <f t="shared" si="1"/>
        <v>1031004</v>
      </c>
      <c r="J10" s="66">
        <f t="shared" si="2"/>
        <v>47020832</v>
      </c>
      <c r="K10" s="66">
        <f t="shared" si="3"/>
        <v>4212136</v>
      </c>
      <c r="L10" s="9">
        <f t="shared" si="4"/>
        <v>3.1621621621621623</v>
      </c>
      <c r="M10" s="9">
        <f t="shared" si="5"/>
        <v>144.21621621621622</v>
      </c>
      <c r="N10" s="36">
        <f t="shared" si="0"/>
        <v>99.88872205538873</v>
      </c>
      <c r="O10" t="s">
        <v>59</v>
      </c>
    </row>
    <row r="11" spans="2:15" ht="24" customHeight="1">
      <c r="B11" s="26">
        <v>6</v>
      </c>
      <c r="C11" s="30" t="s">
        <v>20</v>
      </c>
      <c r="D11" s="8">
        <v>11</v>
      </c>
      <c r="E11" s="8">
        <v>366</v>
      </c>
      <c r="F11" s="8">
        <v>168</v>
      </c>
      <c r="G11" s="8">
        <v>5808</v>
      </c>
      <c r="H11" s="8">
        <v>452</v>
      </c>
      <c r="I11" s="66">
        <f t="shared" si="1"/>
        <v>61488</v>
      </c>
      <c r="J11" s="66">
        <f t="shared" si="2"/>
        <v>2125728</v>
      </c>
      <c r="K11" s="66">
        <f t="shared" si="3"/>
        <v>165432</v>
      </c>
      <c r="L11" s="9">
        <f t="shared" si="4"/>
        <v>15.272727272727273</v>
      </c>
      <c r="M11" s="9">
        <f t="shared" si="5"/>
        <v>528</v>
      </c>
      <c r="N11" s="36">
        <f t="shared" si="0"/>
        <v>99.59259259259258</v>
      </c>
      <c r="O11" t="s">
        <v>59</v>
      </c>
    </row>
    <row r="12" spans="2:15" ht="24" customHeight="1">
      <c r="B12" s="25">
        <v>7</v>
      </c>
      <c r="C12" s="30" t="s">
        <v>21</v>
      </c>
      <c r="D12" s="8">
        <v>22</v>
      </c>
      <c r="E12" s="8">
        <v>1993</v>
      </c>
      <c r="F12" s="8">
        <v>93</v>
      </c>
      <c r="G12" s="8">
        <v>3261</v>
      </c>
      <c r="H12" s="8">
        <v>258</v>
      </c>
      <c r="I12" s="66">
        <f t="shared" si="1"/>
        <v>185349</v>
      </c>
      <c r="J12" s="66">
        <f t="shared" si="2"/>
        <v>6499173</v>
      </c>
      <c r="K12" s="66">
        <f t="shared" si="3"/>
        <v>514194</v>
      </c>
      <c r="L12" s="9">
        <f t="shared" si="4"/>
        <v>4.2272727272727275</v>
      </c>
      <c r="M12" s="9">
        <f t="shared" si="5"/>
        <v>148.22727272727272</v>
      </c>
      <c r="N12" s="36">
        <f t="shared" si="0"/>
        <v>99.88562710437711</v>
      </c>
      <c r="O12" t="s">
        <v>59</v>
      </c>
    </row>
    <row r="13" spans="2:15" ht="24" customHeight="1">
      <c r="B13" s="26">
        <v>8</v>
      </c>
      <c r="C13" s="30" t="s">
        <v>22</v>
      </c>
      <c r="D13" s="8">
        <v>79</v>
      </c>
      <c r="E13" s="8">
        <v>5107</v>
      </c>
      <c r="F13" s="8">
        <v>1186</v>
      </c>
      <c r="G13" s="8">
        <v>57252</v>
      </c>
      <c r="H13" s="8">
        <v>2268</v>
      </c>
      <c r="I13" s="66">
        <f t="shared" si="1"/>
        <v>6056902</v>
      </c>
      <c r="J13" s="66">
        <f t="shared" si="2"/>
        <v>292385964</v>
      </c>
      <c r="K13" s="66">
        <f t="shared" si="3"/>
        <v>11582676</v>
      </c>
      <c r="L13" s="9">
        <f t="shared" si="4"/>
        <v>15.012658227848101</v>
      </c>
      <c r="M13" s="9">
        <f t="shared" si="5"/>
        <v>724.7088607594936</v>
      </c>
      <c r="N13" s="36">
        <f t="shared" si="0"/>
        <v>99.44081106422878</v>
      </c>
      <c r="O13" t="s">
        <v>59</v>
      </c>
    </row>
    <row r="14" spans="2:15" ht="24" customHeight="1">
      <c r="B14" s="25">
        <v>9</v>
      </c>
      <c r="C14" s="30" t="s">
        <v>23</v>
      </c>
      <c r="D14" s="8">
        <v>4</v>
      </c>
      <c r="E14" s="8">
        <v>102</v>
      </c>
      <c r="F14" s="8">
        <v>18</v>
      </c>
      <c r="G14" s="8">
        <v>726</v>
      </c>
      <c r="H14" s="8">
        <v>48</v>
      </c>
      <c r="I14" s="66">
        <f t="shared" si="1"/>
        <v>1836</v>
      </c>
      <c r="J14" s="66">
        <f t="shared" si="2"/>
        <v>74052</v>
      </c>
      <c r="K14" s="66">
        <f t="shared" si="3"/>
        <v>4896</v>
      </c>
      <c r="L14" s="9">
        <f t="shared" si="4"/>
        <v>4.5</v>
      </c>
      <c r="M14" s="9">
        <f t="shared" si="5"/>
        <v>181.5</v>
      </c>
      <c r="N14" s="36">
        <f t="shared" si="0"/>
        <v>99.85995370370371</v>
      </c>
      <c r="O14" t="s">
        <v>59</v>
      </c>
    </row>
    <row r="15" spans="2:15" ht="24" customHeight="1">
      <c r="B15" s="26">
        <v>10</v>
      </c>
      <c r="C15" s="30" t="s">
        <v>24</v>
      </c>
      <c r="D15" s="8">
        <v>53</v>
      </c>
      <c r="E15" s="8">
        <v>8295</v>
      </c>
      <c r="F15" s="8">
        <v>384</v>
      </c>
      <c r="G15" s="8">
        <v>14072</v>
      </c>
      <c r="H15" s="8">
        <v>1144</v>
      </c>
      <c r="I15" s="66">
        <f t="shared" si="1"/>
        <v>3185280</v>
      </c>
      <c r="J15" s="66">
        <f t="shared" si="2"/>
        <v>116727240</v>
      </c>
      <c r="K15" s="66">
        <f t="shared" si="3"/>
        <v>9489480</v>
      </c>
      <c r="L15" s="9">
        <f t="shared" si="4"/>
        <v>7.245283018867925</v>
      </c>
      <c r="M15" s="9">
        <f t="shared" si="5"/>
        <v>265.50943396226415</v>
      </c>
      <c r="N15" s="36">
        <f t="shared" si="0"/>
        <v>99.79513160959702</v>
      </c>
      <c r="O15" t="s">
        <v>59</v>
      </c>
    </row>
    <row r="16" spans="2:15" s="43" customFormat="1" ht="24" customHeight="1">
      <c r="B16" s="25">
        <v>11</v>
      </c>
      <c r="C16" s="30" t="s">
        <v>25</v>
      </c>
      <c r="D16" s="40">
        <v>8</v>
      </c>
      <c r="E16" s="40">
        <v>778</v>
      </c>
      <c r="F16" s="40">
        <v>38</v>
      </c>
      <c r="G16" s="40">
        <v>1726</v>
      </c>
      <c r="H16" s="40">
        <v>128</v>
      </c>
      <c r="I16" s="66">
        <f t="shared" si="1"/>
        <v>29564</v>
      </c>
      <c r="J16" s="66">
        <f t="shared" si="2"/>
        <v>1342828</v>
      </c>
      <c r="K16" s="66">
        <f t="shared" si="3"/>
        <v>99584</v>
      </c>
      <c r="L16" s="9">
        <f t="shared" si="4"/>
        <v>4.75</v>
      </c>
      <c r="M16" s="41">
        <f t="shared" si="5"/>
        <v>215.75</v>
      </c>
      <c r="N16" s="42">
        <f t="shared" si="0"/>
        <v>99.8335262345679</v>
      </c>
      <c r="O16" s="43" t="s">
        <v>59</v>
      </c>
    </row>
    <row r="17" spans="2:15" ht="24" customHeight="1">
      <c r="B17" s="26">
        <v>12</v>
      </c>
      <c r="C17" s="30" t="s">
        <v>26</v>
      </c>
      <c r="D17" s="8">
        <v>70</v>
      </c>
      <c r="E17" s="8">
        <v>3572</v>
      </c>
      <c r="F17" s="8">
        <v>478</v>
      </c>
      <c r="G17" s="8">
        <v>12858</v>
      </c>
      <c r="H17" s="8">
        <v>1801</v>
      </c>
      <c r="I17" s="66">
        <f t="shared" si="1"/>
        <v>1707416</v>
      </c>
      <c r="J17" s="66">
        <f>G17*E17</f>
        <v>45928776</v>
      </c>
      <c r="K17" s="66">
        <f t="shared" si="3"/>
        <v>6433172</v>
      </c>
      <c r="L17" s="9">
        <f>F17/D17</f>
        <v>6.828571428571428</v>
      </c>
      <c r="M17" s="9">
        <f t="shared" si="5"/>
        <v>183.68571428571428</v>
      </c>
      <c r="N17" s="36">
        <f t="shared" si="0"/>
        <v>99.8582671957672</v>
      </c>
      <c r="O17" t="s">
        <v>59</v>
      </c>
    </row>
    <row r="18" spans="2:15" s="43" customFormat="1" ht="24" customHeight="1">
      <c r="B18" s="25">
        <v>13</v>
      </c>
      <c r="C18" s="30" t="s">
        <v>27</v>
      </c>
      <c r="D18" s="40">
        <v>40</v>
      </c>
      <c r="E18" s="40">
        <v>5323</v>
      </c>
      <c r="F18" s="40">
        <v>804</v>
      </c>
      <c r="G18" s="40">
        <v>30165</v>
      </c>
      <c r="H18" s="40">
        <v>2211</v>
      </c>
      <c r="I18" s="66">
        <f t="shared" si="1"/>
        <v>4279692</v>
      </c>
      <c r="J18" s="66">
        <f t="shared" si="2"/>
        <v>160568295</v>
      </c>
      <c r="K18" s="66">
        <f t="shared" si="3"/>
        <v>11769153</v>
      </c>
      <c r="L18" s="9">
        <f t="shared" si="4"/>
        <v>20.1</v>
      </c>
      <c r="M18" s="41">
        <f t="shared" si="5"/>
        <v>754.125</v>
      </c>
      <c r="N18" s="42">
        <f t="shared" si="0"/>
        <v>99.41811342592592</v>
      </c>
      <c r="O18" s="43" t="s">
        <v>59</v>
      </c>
    </row>
    <row r="19" spans="2:15" ht="24" customHeight="1">
      <c r="B19" s="26">
        <v>14</v>
      </c>
      <c r="C19" s="31" t="s">
        <v>28</v>
      </c>
      <c r="D19" s="8">
        <v>7</v>
      </c>
      <c r="E19" s="8">
        <v>762</v>
      </c>
      <c r="F19" s="8">
        <v>668</v>
      </c>
      <c r="G19" s="8">
        <v>26399</v>
      </c>
      <c r="H19" s="8">
        <v>2144</v>
      </c>
      <c r="I19" s="66">
        <f t="shared" si="1"/>
        <v>509016</v>
      </c>
      <c r="J19" s="66">
        <f t="shared" si="2"/>
        <v>20116038</v>
      </c>
      <c r="K19" s="66">
        <f t="shared" si="3"/>
        <v>1633728</v>
      </c>
      <c r="L19" s="9">
        <f t="shared" si="4"/>
        <v>95.42857142857143</v>
      </c>
      <c r="M19" s="9">
        <f t="shared" si="5"/>
        <v>3771.285714285714</v>
      </c>
      <c r="N19" s="36">
        <f t="shared" si="0"/>
        <v>97.09005731922399</v>
      </c>
      <c r="O19" t="s">
        <v>59</v>
      </c>
    </row>
    <row r="20" spans="2:15" ht="24" customHeight="1">
      <c r="B20" s="25">
        <v>15</v>
      </c>
      <c r="C20" s="30" t="s">
        <v>29</v>
      </c>
      <c r="D20" s="8">
        <v>42</v>
      </c>
      <c r="E20" s="8">
        <v>817</v>
      </c>
      <c r="F20" s="8">
        <v>181</v>
      </c>
      <c r="G20" s="8">
        <v>6631</v>
      </c>
      <c r="H20" s="8">
        <v>606</v>
      </c>
      <c r="I20" s="66">
        <f t="shared" si="1"/>
        <v>147877</v>
      </c>
      <c r="J20" s="66">
        <f t="shared" si="2"/>
        <v>5417527</v>
      </c>
      <c r="K20" s="66">
        <f t="shared" si="3"/>
        <v>495102</v>
      </c>
      <c r="L20" s="9">
        <f>F20/D20</f>
        <v>4.309523809523809</v>
      </c>
      <c r="M20" s="9">
        <f>G20/D20</f>
        <v>157.88095238095238</v>
      </c>
      <c r="N20" s="36">
        <f t="shared" si="0"/>
        <v>99.87817827748383</v>
      </c>
      <c r="O20" s="43" t="s">
        <v>59</v>
      </c>
    </row>
    <row r="21" spans="2:14" ht="24" customHeight="1">
      <c r="B21" s="178" t="s">
        <v>30</v>
      </c>
      <c r="C21" s="179"/>
      <c r="D21" s="10">
        <f>SUM(D6:D20)</f>
        <v>623</v>
      </c>
      <c r="E21" s="10">
        <f aca="true" t="shared" si="6" ref="E21:J21">SUM(E6:E20)</f>
        <v>60106</v>
      </c>
      <c r="F21" s="10">
        <f t="shared" si="6"/>
        <v>6675</v>
      </c>
      <c r="G21" s="10">
        <f t="shared" si="6"/>
        <v>296654</v>
      </c>
      <c r="H21" s="10">
        <f t="shared" si="6"/>
        <v>14241</v>
      </c>
      <c r="I21" s="10">
        <f>SUM(I6:I20)</f>
        <v>47910829</v>
      </c>
      <c r="J21" s="10">
        <f t="shared" si="6"/>
        <v>2354958475</v>
      </c>
      <c r="K21" s="10">
        <f>SUM(K6:K20)</f>
        <v>65934346</v>
      </c>
      <c r="L21" s="46">
        <f>F21/D21</f>
        <v>10.714285714285714</v>
      </c>
      <c r="M21" s="46">
        <f>G21/D21</f>
        <v>476.17014446227927</v>
      </c>
      <c r="N21" s="36">
        <f>(1-((M21)/(24*90*60)))*100</f>
        <v>99.6325847650754</v>
      </c>
    </row>
    <row r="23" spans="2:9" ht="15.75">
      <c r="B23" s="169" t="s">
        <v>76</v>
      </c>
      <c r="C23" s="169"/>
      <c r="D23" s="169"/>
      <c r="E23" s="169"/>
      <c r="F23" s="169"/>
      <c r="G23" s="169"/>
      <c r="H23" s="169"/>
      <c r="I23" s="169"/>
    </row>
    <row r="24" ht="15">
      <c r="J24" s="47"/>
    </row>
    <row r="25" spans="2:7" ht="15">
      <c r="B25" s="11" t="s">
        <v>31</v>
      </c>
      <c r="G25" s="11" t="s">
        <v>32</v>
      </c>
    </row>
    <row r="27" spans="2:9" ht="15">
      <c r="B27" s="12" t="s">
        <v>33</v>
      </c>
      <c r="C27" s="12"/>
      <c r="D27" s="13" t="s">
        <v>34</v>
      </c>
      <c r="E27" s="13">
        <f>I21/E21</f>
        <v>797.1055967790237</v>
      </c>
      <c r="F27" s="14"/>
      <c r="G27" s="170" t="s">
        <v>35</v>
      </c>
      <c r="H27" s="170"/>
      <c r="I27" s="170"/>
    </row>
    <row r="28" spans="2:10" ht="15">
      <c r="B28" s="12"/>
      <c r="C28" s="12"/>
      <c r="D28" s="16"/>
      <c r="E28" s="13"/>
      <c r="F28" s="17"/>
      <c r="G28" s="18" t="s">
        <v>36</v>
      </c>
      <c r="H28" s="64" t="s">
        <v>37</v>
      </c>
      <c r="I28" s="19">
        <f>F21/D21</f>
        <v>10.714285714285714</v>
      </c>
      <c r="J28" s="11" t="s">
        <v>38</v>
      </c>
    </row>
    <row r="29" spans="2:9" ht="15">
      <c r="B29" s="12" t="s">
        <v>39</v>
      </c>
      <c r="C29" s="12"/>
      <c r="D29" s="16" t="s">
        <v>34</v>
      </c>
      <c r="E29" s="13">
        <f>J21/E21</f>
        <v>39180.08975809404</v>
      </c>
      <c r="F29" s="17" t="s">
        <v>40</v>
      </c>
      <c r="G29" s="18"/>
      <c r="H29" s="64"/>
      <c r="I29" s="20"/>
    </row>
    <row r="30" spans="2:10" ht="15">
      <c r="B30" s="12"/>
      <c r="C30" s="12"/>
      <c r="D30" s="16"/>
      <c r="E30" s="13"/>
      <c r="F30" s="17"/>
      <c r="G30" s="18" t="s">
        <v>41</v>
      </c>
      <c r="H30" s="64" t="s">
        <v>42</v>
      </c>
      <c r="I30" s="19">
        <f>G21/D21</f>
        <v>476.17014446227927</v>
      </c>
      <c r="J30" s="17" t="s">
        <v>43</v>
      </c>
    </row>
    <row r="31" spans="2:9" ht="15">
      <c r="B31" s="12" t="s">
        <v>44</v>
      </c>
      <c r="C31" s="12"/>
      <c r="D31" s="16" t="s">
        <v>34</v>
      </c>
      <c r="E31" s="13">
        <f>K21/E21</f>
        <v>1096.9677902372475</v>
      </c>
      <c r="F31" s="17"/>
      <c r="G31" s="18"/>
      <c r="H31" s="18"/>
      <c r="I31" s="20"/>
    </row>
    <row r="32" spans="5:9" ht="52.5" customHeight="1">
      <c r="E32" s="17"/>
      <c r="F32" s="15"/>
      <c r="G32" s="21" t="s">
        <v>45</v>
      </c>
      <c r="H32" s="22" t="s">
        <v>46</v>
      </c>
      <c r="I32" s="23">
        <f>(1-(I30/(24*90*60)))*100</f>
        <v>99.6325847650754</v>
      </c>
    </row>
    <row r="34" spans="2:14" s="2" customFormat="1" ht="51" customHeight="1">
      <c r="B34" s="171" t="s">
        <v>65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7" spans="2:13" ht="23.25">
      <c r="B37" s="173" t="s">
        <v>77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" t="s">
        <v>78</v>
      </c>
    </row>
    <row r="38" spans="2:14" ht="24" customHeight="1">
      <c r="B38" s="180" t="s">
        <v>48</v>
      </c>
      <c r="C38" s="181"/>
      <c r="D38" s="182"/>
      <c r="I38" s="2"/>
      <c r="L38" s="177" t="s">
        <v>1</v>
      </c>
      <c r="M38" s="177"/>
      <c r="N38" s="177"/>
    </row>
    <row r="39" spans="2:14" ht="105">
      <c r="B39" s="3" t="s">
        <v>2</v>
      </c>
      <c r="C39" s="4" t="s">
        <v>3</v>
      </c>
      <c r="D39" s="5" t="s">
        <v>4</v>
      </c>
      <c r="E39" s="6" t="s">
        <v>5</v>
      </c>
      <c r="F39" s="6" t="s">
        <v>6</v>
      </c>
      <c r="G39" s="6" t="s">
        <v>7</v>
      </c>
      <c r="H39" s="6" t="s">
        <v>8</v>
      </c>
      <c r="I39" s="6" t="s">
        <v>9</v>
      </c>
      <c r="J39" s="6" t="s">
        <v>10</v>
      </c>
      <c r="K39" s="6" t="s">
        <v>11</v>
      </c>
      <c r="L39" s="7" t="s">
        <v>12</v>
      </c>
      <c r="M39" s="7" t="s">
        <v>13</v>
      </c>
      <c r="N39" s="7" t="s">
        <v>14</v>
      </c>
    </row>
    <row r="40" spans="2:14" ht="15">
      <c r="B40" s="3">
        <v>1</v>
      </c>
      <c r="C40" s="4">
        <v>2</v>
      </c>
      <c r="D40" s="5">
        <v>3</v>
      </c>
      <c r="E40" s="4">
        <v>4</v>
      </c>
      <c r="F40" s="5">
        <v>5</v>
      </c>
      <c r="G40" s="4">
        <v>6</v>
      </c>
      <c r="H40" s="5">
        <v>7</v>
      </c>
      <c r="I40" s="4">
        <v>8</v>
      </c>
      <c r="J40" s="5">
        <v>9</v>
      </c>
      <c r="K40" s="4">
        <v>10</v>
      </c>
      <c r="L40" s="5">
        <v>11</v>
      </c>
      <c r="M40" s="4">
        <v>12</v>
      </c>
      <c r="N40" s="6">
        <v>13</v>
      </c>
    </row>
    <row r="41" spans="2:15" ht="21.75" customHeight="1">
      <c r="B41" s="25">
        <v>1</v>
      </c>
      <c r="C41" s="30" t="s">
        <v>15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66">
        <f>F41*E41</f>
        <v>0</v>
      </c>
      <c r="J41" s="66">
        <f>G41*E41</f>
        <v>0</v>
      </c>
      <c r="K41" s="66">
        <f>H41*E41</f>
        <v>0</v>
      </c>
      <c r="L41" s="9">
        <v>0</v>
      </c>
      <c r="M41" s="9">
        <v>0</v>
      </c>
      <c r="N41" s="35"/>
      <c r="O41" t="s">
        <v>59</v>
      </c>
    </row>
    <row r="42" spans="2:15" ht="21.75" customHeight="1">
      <c r="B42" s="26">
        <v>2</v>
      </c>
      <c r="C42" s="31" t="s">
        <v>16</v>
      </c>
      <c r="D42" s="8">
        <v>19</v>
      </c>
      <c r="E42" s="8">
        <v>3244</v>
      </c>
      <c r="F42" s="8">
        <v>498</v>
      </c>
      <c r="G42" s="8">
        <v>17823</v>
      </c>
      <c r="H42" s="8">
        <v>1309</v>
      </c>
      <c r="I42" s="66">
        <f>F42*E42</f>
        <v>1615512</v>
      </c>
      <c r="J42" s="66">
        <f>G42*E42</f>
        <v>57817812</v>
      </c>
      <c r="K42" s="66">
        <f aca="true" t="shared" si="7" ref="K42:K55">H42*E42</f>
        <v>4246396</v>
      </c>
      <c r="L42" s="9">
        <f>F42/D42</f>
        <v>26.210526315789473</v>
      </c>
      <c r="M42" s="9">
        <f aca="true" t="shared" si="8" ref="M42:M56">G42/D42</f>
        <v>938.0526315789474</v>
      </c>
      <c r="N42" s="35">
        <f>(1-((M42)/(24*90*60)))*100</f>
        <v>99.27619395711501</v>
      </c>
      <c r="O42" t="s">
        <v>59</v>
      </c>
    </row>
    <row r="43" spans="2:15" ht="21.75" customHeight="1">
      <c r="B43" s="25">
        <v>3</v>
      </c>
      <c r="C43" s="30" t="s">
        <v>17</v>
      </c>
      <c r="D43" s="8">
        <v>34</v>
      </c>
      <c r="E43" s="8">
        <v>5278</v>
      </c>
      <c r="F43" s="8">
        <v>636</v>
      </c>
      <c r="G43" s="8">
        <v>20612</v>
      </c>
      <c r="H43" s="8">
        <v>1920</v>
      </c>
      <c r="I43" s="66">
        <f aca="true" t="shared" si="9" ref="I43:I55">F43*E43</f>
        <v>3356808</v>
      </c>
      <c r="J43" s="66">
        <f aca="true" t="shared" si="10" ref="J43:J55">G43*E43</f>
        <v>108790136</v>
      </c>
      <c r="K43" s="66">
        <f t="shared" si="7"/>
        <v>10133760</v>
      </c>
      <c r="L43" s="9">
        <f aca="true" t="shared" si="11" ref="L43:L56">F43/D43</f>
        <v>18.705882352941178</v>
      </c>
      <c r="M43" s="9">
        <f t="shared" si="8"/>
        <v>606.2352941176471</v>
      </c>
      <c r="N43" s="35">
        <f aca="true" t="shared" si="12" ref="N43:N56">(1-((M43)/(24*90*60)))*100</f>
        <v>99.53222585330428</v>
      </c>
      <c r="O43" t="s">
        <v>59</v>
      </c>
    </row>
    <row r="44" spans="2:15" ht="21.75" customHeight="1">
      <c r="B44" s="26">
        <v>4</v>
      </c>
      <c r="C44" s="31" t="s">
        <v>18</v>
      </c>
      <c r="D44" s="8">
        <v>4</v>
      </c>
      <c r="E44" s="8">
        <v>562</v>
      </c>
      <c r="F44" s="8">
        <v>37</v>
      </c>
      <c r="G44" s="8">
        <v>4461</v>
      </c>
      <c r="H44" s="8">
        <v>1024</v>
      </c>
      <c r="I44" s="66">
        <f t="shared" si="9"/>
        <v>20794</v>
      </c>
      <c r="J44" s="66">
        <f t="shared" si="10"/>
        <v>2507082</v>
      </c>
      <c r="K44" s="66">
        <f t="shared" si="7"/>
        <v>575488</v>
      </c>
      <c r="L44" s="9">
        <f t="shared" si="11"/>
        <v>9.25</v>
      </c>
      <c r="M44" s="9">
        <f t="shared" si="8"/>
        <v>1115.25</v>
      </c>
      <c r="N44" s="35">
        <f t="shared" si="12"/>
        <v>99.1394675925926</v>
      </c>
      <c r="O44" t="s">
        <v>59</v>
      </c>
    </row>
    <row r="45" spans="2:15" ht="21.75" customHeight="1">
      <c r="B45" s="25">
        <v>5</v>
      </c>
      <c r="C45" s="30" t="s">
        <v>19</v>
      </c>
      <c r="D45" s="8">
        <v>81</v>
      </c>
      <c r="E45" s="8">
        <v>13241</v>
      </c>
      <c r="F45" s="8">
        <v>1360</v>
      </c>
      <c r="G45" s="8">
        <v>55783</v>
      </c>
      <c r="H45" s="8">
        <v>4120</v>
      </c>
      <c r="I45" s="66">
        <f t="shared" si="9"/>
        <v>18007760</v>
      </c>
      <c r="J45" s="66">
        <f t="shared" si="10"/>
        <v>738622703</v>
      </c>
      <c r="K45" s="66">
        <f t="shared" si="7"/>
        <v>54552920</v>
      </c>
      <c r="L45" s="9">
        <f>F45/D45</f>
        <v>16.790123456790123</v>
      </c>
      <c r="M45" s="9">
        <f>G45/D45</f>
        <v>688.679012345679</v>
      </c>
      <c r="N45" s="35">
        <f t="shared" si="12"/>
        <v>99.46861187319006</v>
      </c>
      <c r="O45" t="s">
        <v>59</v>
      </c>
    </row>
    <row r="46" spans="2:15" ht="21.75" customHeight="1">
      <c r="B46" s="26">
        <v>6</v>
      </c>
      <c r="C46" s="30" t="s">
        <v>20</v>
      </c>
      <c r="D46" s="8">
        <v>22</v>
      </c>
      <c r="E46" s="8">
        <v>1098</v>
      </c>
      <c r="F46" s="8">
        <v>337</v>
      </c>
      <c r="G46" s="8">
        <v>10095</v>
      </c>
      <c r="H46" s="8">
        <v>984</v>
      </c>
      <c r="I46" s="66">
        <f t="shared" si="9"/>
        <v>370026</v>
      </c>
      <c r="J46" s="66">
        <f t="shared" si="10"/>
        <v>11084310</v>
      </c>
      <c r="K46" s="66">
        <f t="shared" si="7"/>
        <v>1080432</v>
      </c>
      <c r="L46" s="9">
        <f t="shared" si="11"/>
        <v>15.318181818181818</v>
      </c>
      <c r="M46" s="9">
        <f t="shared" si="8"/>
        <v>458.8636363636364</v>
      </c>
      <c r="N46" s="35">
        <f t="shared" si="12"/>
        <v>99.64593855218855</v>
      </c>
      <c r="O46" t="s">
        <v>59</v>
      </c>
    </row>
    <row r="47" spans="2:15" ht="21.75" customHeight="1">
      <c r="B47" s="25">
        <v>7</v>
      </c>
      <c r="C47" s="30" t="s">
        <v>21</v>
      </c>
      <c r="D47" s="8">
        <v>18</v>
      </c>
      <c r="E47" s="8">
        <v>954</v>
      </c>
      <c r="F47" s="8">
        <v>283</v>
      </c>
      <c r="G47" s="8">
        <v>12228</v>
      </c>
      <c r="H47" s="8">
        <v>905</v>
      </c>
      <c r="I47" s="66">
        <f t="shared" si="9"/>
        <v>269982</v>
      </c>
      <c r="J47" s="66">
        <f t="shared" si="10"/>
        <v>11665512</v>
      </c>
      <c r="K47" s="66">
        <f t="shared" si="7"/>
        <v>863370</v>
      </c>
      <c r="L47" s="9">
        <f t="shared" si="11"/>
        <v>15.722222222222221</v>
      </c>
      <c r="M47" s="9">
        <f t="shared" si="8"/>
        <v>679.3333333333334</v>
      </c>
      <c r="N47" s="35">
        <f t="shared" si="12"/>
        <v>99.47582304526749</v>
      </c>
      <c r="O47" t="s">
        <v>59</v>
      </c>
    </row>
    <row r="48" spans="2:15" ht="21.75" customHeight="1">
      <c r="B48" s="26">
        <v>8</v>
      </c>
      <c r="C48" s="30" t="s">
        <v>22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66">
        <f t="shared" si="9"/>
        <v>0</v>
      </c>
      <c r="J48" s="66">
        <f t="shared" si="10"/>
        <v>0</v>
      </c>
      <c r="K48" s="66">
        <f t="shared" si="7"/>
        <v>0</v>
      </c>
      <c r="L48" s="9">
        <v>0</v>
      </c>
      <c r="M48" s="9">
        <v>0</v>
      </c>
      <c r="N48" s="35"/>
      <c r="O48" t="s">
        <v>59</v>
      </c>
    </row>
    <row r="49" spans="2:15" ht="21.75" customHeight="1">
      <c r="B49" s="25">
        <v>9</v>
      </c>
      <c r="C49" s="30" t="s">
        <v>23</v>
      </c>
      <c r="D49" s="8">
        <v>31</v>
      </c>
      <c r="E49" s="8">
        <v>1570</v>
      </c>
      <c r="F49" s="8">
        <v>531</v>
      </c>
      <c r="G49" s="8">
        <v>25971</v>
      </c>
      <c r="H49" s="8">
        <v>1523</v>
      </c>
      <c r="I49" s="66">
        <f t="shared" si="9"/>
        <v>833670</v>
      </c>
      <c r="J49" s="66">
        <f t="shared" si="10"/>
        <v>40774470</v>
      </c>
      <c r="K49" s="66">
        <f t="shared" si="7"/>
        <v>2391110</v>
      </c>
      <c r="L49" s="9">
        <f t="shared" si="11"/>
        <v>17.129032258064516</v>
      </c>
      <c r="M49" s="9">
        <f t="shared" si="8"/>
        <v>837.7741935483871</v>
      </c>
      <c r="N49" s="35">
        <f t="shared" si="12"/>
        <v>99.35356929510155</v>
      </c>
      <c r="O49" t="s">
        <v>59</v>
      </c>
    </row>
    <row r="50" spans="2:15" ht="21.75" customHeight="1">
      <c r="B50" s="26">
        <v>10</v>
      </c>
      <c r="C50" s="30" t="s">
        <v>24</v>
      </c>
      <c r="D50" s="8">
        <v>6</v>
      </c>
      <c r="E50" s="8">
        <v>774</v>
      </c>
      <c r="F50" s="8">
        <v>127</v>
      </c>
      <c r="G50" s="8">
        <v>4776</v>
      </c>
      <c r="H50" s="8">
        <v>382</v>
      </c>
      <c r="I50" s="66">
        <f t="shared" si="9"/>
        <v>98298</v>
      </c>
      <c r="J50" s="66">
        <f t="shared" si="10"/>
        <v>3696624</v>
      </c>
      <c r="K50" s="66">
        <f t="shared" si="7"/>
        <v>295668</v>
      </c>
      <c r="L50" s="9">
        <f t="shared" si="11"/>
        <v>21.166666666666668</v>
      </c>
      <c r="M50" s="9">
        <f t="shared" si="8"/>
        <v>796</v>
      </c>
      <c r="N50" s="35">
        <f t="shared" si="12"/>
        <v>99.3858024691358</v>
      </c>
      <c r="O50" t="s">
        <v>59</v>
      </c>
    </row>
    <row r="51" spans="2:15" ht="21.75" customHeight="1">
      <c r="B51" s="25">
        <v>11</v>
      </c>
      <c r="C51" s="30" t="s">
        <v>25</v>
      </c>
      <c r="D51" s="8">
        <v>25</v>
      </c>
      <c r="E51" s="8">
        <v>3568</v>
      </c>
      <c r="F51" s="8">
        <v>2518</v>
      </c>
      <c r="G51" s="8">
        <v>138521</v>
      </c>
      <c r="H51" s="8">
        <v>6522</v>
      </c>
      <c r="I51" s="66">
        <f t="shared" si="9"/>
        <v>8984224</v>
      </c>
      <c r="J51" s="66">
        <f t="shared" si="10"/>
        <v>494242928</v>
      </c>
      <c r="K51" s="66">
        <f t="shared" si="7"/>
        <v>23270496</v>
      </c>
      <c r="L51" s="9">
        <f t="shared" si="11"/>
        <v>100.72</v>
      </c>
      <c r="M51" s="9">
        <f t="shared" si="8"/>
        <v>5540.84</v>
      </c>
      <c r="N51" s="35">
        <f t="shared" si="12"/>
        <v>95.72466049382716</v>
      </c>
      <c r="O51" t="s">
        <v>59</v>
      </c>
    </row>
    <row r="52" spans="2:15" ht="21.75" customHeight="1">
      <c r="B52" s="26">
        <v>12</v>
      </c>
      <c r="C52" s="30" t="s">
        <v>26</v>
      </c>
      <c r="D52" s="8">
        <v>16</v>
      </c>
      <c r="E52" s="8">
        <v>2866</v>
      </c>
      <c r="F52" s="8">
        <v>692</v>
      </c>
      <c r="G52" s="8">
        <v>31614</v>
      </c>
      <c r="H52" s="8">
        <v>1834</v>
      </c>
      <c r="I52" s="66">
        <f t="shared" si="9"/>
        <v>1983272</v>
      </c>
      <c r="J52" s="66">
        <f t="shared" si="10"/>
        <v>90605724</v>
      </c>
      <c r="K52" s="66">
        <f t="shared" si="7"/>
        <v>5256244</v>
      </c>
      <c r="L52" s="9">
        <f t="shared" si="11"/>
        <v>43.25</v>
      </c>
      <c r="M52" s="9">
        <f t="shared" si="8"/>
        <v>1975.875</v>
      </c>
      <c r="N52" s="35">
        <f t="shared" si="12"/>
        <v>98.4754050925926</v>
      </c>
      <c r="O52" t="s">
        <v>59</v>
      </c>
    </row>
    <row r="53" spans="2:15" ht="21.75" customHeight="1">
      <c r="B53" s="25">
        <v>13</v>
      </c>
      <c r="C53" s="30" t="s">
        <v>27</v>
      </c>
      <c r="D53" s="8">
        <v>23</v>
      </c>
      <c r="E53" s="8">
        <v>3906</v>
      </c>
      <c r="F53" s="8">
        <v>1668</v>
      </c>
      <c r="G53" s="8">
        <v>59549</v>
      </c>
      <c r="H53" s="8">
        <v>3569</v>
      </c>
      <c r="I53" s="66">
        <f t="shared" si="9"/>
        <v>6515208</v>
      </c>
      <c r="J53" s="66">
        <f t="shared" si="10"/>
        <v>232598394</v>
      </c>
      <c r="K53" s="66">
        <f t="shared" si="7"/>
        <v>13940514</v>
      </c>
      <c r="L53" s="9">
        <f t="shared" si="11"/>
        <v>72.52173913043478</v>
      </c>
      <c r="M53" s="9">
        <f t="shared" si="8"/>
        <v>2589.086956521739</v>
      </c>
      <c r="N53" s="35">
        <f t="shared" si="12"/>
        <v>98.00224771873323</v>
      </c>
      <c r="O53" t="s">
        <v>59</v>
      </c>
    </row>
    <row r="54" spans="2:15" ht="21.75" customHeight="1">
      <c r="B54" s="26">
        <v>14</v>
      </c>
      <c r="C54" s="31" t="s">
        <v>28</v>
      </c>
      <c r="D54" s="8">
        <v>16</v>
      </c>
      <c r="E54" s="8">
        <v>1116</v>
      </c>
      <c r="F54" s="8">
        <v>778</v>
      </c>
      <c r="G54" s="8">
        <v>32001</v>
      </c>
      <c r="H54" s="8">
        <v>1566</v>
      </c>
      <c r="I54" s="66">
        <f t="shared" si="9"/>
        <v>868248</v>
      </c>
      <c r="J54" s="66">
        <f t="shared" si="10"/>
        <v>35713116</v>
      </c>
      <c r="K54" s="66">
        <f t="shared" si="7"/>
        <v>1747656</v>
      </c>
      <c r="L54" s="9">
        <f t="shared" si="11"/>
        <v>48.625</v>
      </c>
      <c r="M54" s="9">
        <f t="shared" si="8"/>
        <v>2000.0625</v>
      </c>
      <c r="N54" s="35">
        <f t="shared" si="12"/>
        <v>98.45674189814815</v>
      </c>
      <c r="O54" t="s">
        <v>59</v>
      </c>
    </row>
    <row r="55" spans="2:15" ht="21.75" customHeight="1">
      <c r="B55" s="25">
        <v>15</v>
      </c>
      <c r="C55" s="30" t="s">
        <v>29</v>
      </c>
      <c r="D55" s="8">
        <v>12</v>
      </c>
      <c r="E55" s="8">
        <v>485</v>
      </c>
      <c r="F55" s="8">
        <v>193</v>
      </c>
      <c r="G55" s="8">
        <v>11508</v>
      </c>
      <c r="H55" s="8">
        <v>581</v>
      </c>
      <c r="I55" s="66">
        <f t="shared" si="9"/>
        <v>93605</v>
      </c>
      <c r="J55" s="66">
        <f t="shared" si="10"/>
        <v>5581380</v>
      </c>
      <c r="K55" s="66">
        <f t="shared" si="7"/>
        <v>281785</v>
      </c>
      <c r="L55" s="9">
        <f t="shared" si="11"/>
        <v>16.083333333333332</v>
      </c>
      <c r="M55" s="9">
        <f t="shared" si="8"/>
        <v>959</v>
      </c>
      <c r="N55" s="35">
        <f t="shared" si="12"/>
        <v>99.26003086419753</v>
      </c>
      <c r="O55" t="s">
        <v>59</v>
      </c>
    </row>
    <row r="56" spans="2:14" ht="21.75" customHeight="1">
      <c r="B56" s="178" t="s">
        <v>30</v>
      </c>
      <c r="C56" s="179"/>
      <c r="D56" s="10">
        <f>SUM(D41:D55)</f>
        <v>307</v>
      </c>
      <c r="E56" s="10">
        <f>SUM(E41:E55)</f>
        <v>38662</v>
      </c>
      <c r="F56" s="10">
        <f aca="true" t="shared" si="13" ref="F56:K56">SUM(F41:F55)</f>
        <v>9658</v>
      </c>
      <c r="G56" s="10">
        <f t="shared" si="13"/>
        <v>424942</v>
      </c>
      <c r="H56" s="10">
        <f t="shared" si="13"/>
        <v>26239</v>
      </c>
      <c r="I56" s="10">
        <f>SUM(I41:I55)</f>
        <v>43017407</v>
      </c>
      <c r="J56" s="10">
        <f t="shared" si="13"/>
        <v>1833700191</v>
      </c>
      <c r="K56" s="10">
        <f t="shared" si="13"/>
        <v>118635839</v>
      </c>
      <c r="L56" s="46">
        <f t="shared" si="11"/>
        <v>31.45928338762215</v>
      </c>
      <c r="M56" s="46">
        <f t="shared" si="8"/>
        <v>1384.1758957654722</v>
      </c>
      <c r="N56" s="36">
        <f t="shared" si="12"/>
        <v>98.93196304339084</v>
      </c>
    </row>
    <row r="58" spans="2:9" ht="15.75">
      <c r="B58" s="169" t="s">
        <v>79</v>
      </c>
      <c r="C58" s="169"/>
      <c r="D58" s="169"/>
      <c r="E58" s="169"/>
      <c r="F58" s="169"/>
      <c r="G58" s="169"/>
      <c r="H58" s="169"/>
      <c r="I58" s="169"/>
    </row>
    <row r="60" spans="2:7" ht="15">
      <c r="B60" s="11" t="s">
        <v>31</v>
      </c>
      <c r="G60" s="11" t="s">
        <v>32</v>
      </c>
    </row>
    <row r="62" spans="2:9" ht="15">
      <c r="B62" s="12" t="s">
        <v>33</v>
      </c>
      <c r="C62" s="12"/>
      <c r="D62" s="13" t="s">
        <v>34</v>
      </c>
      <c r="E62" s="13">
        <f>I56/E56</f>
        <v>1112.6534323107962</v>
      </c>
      <c r="F62" s="14"/>
      <c r="G62" s="170" t="s">
        <v>35</v>
      </c>
      <c r="H62" s="170"/>
      <c r="I62" s="170"/>
    </row>
    <row r="63" spans="2:10" ht="15">
      <c r="B63" s="12"/>
      <c r="C63" s="12"/>
      <c r="D63" s="16"/>
      <c r="E63" s="13"/>
      <c r="F63" s="17"/>
      <c r="G63" s="18" t="s">
        <v>36</v>
      </c>
      <c r="H63" s="64" t="s">
        <v>37</v>
      </c>
      <c r="I63" s="19">
        <f>F56/D56</f>
        <v>31.45928338762215</v>
      </c>
      <c r="J63" s="11" t="s">
        <v>38</v>
      </c>
    </row>
    <row r="64" spans="2:9" ht="15">
      <c r="B64" s="12" t="s">
        <v>39</v>
      </c>
      <c r="C64" s="12"/>
      <c r="D64" s="16" t="s">
        <v>34</v>
      </c>
      <c r="E64" s="13">
        <f>J56/E56</f>
        <v>47429.00499198179</v>
      </c>
      <c r="F64" s="17" t="s">
        <v>40</v>
      </c>
      <c r="G64" s="18"/>
      <c r="H64" s="64"/>
      <c r="I64" s="20"/>
    </row>
    <row r="65" spans="2:10" ht="15">
      <c r="B65" s="12"/>
      <c r="C65" s="12"/>
      <c r="D65" s="16"/>
      <c r="E65" s="13"/>
      <c r="F65" s="17"/>
      <c r="G65" s="18" t="s">
        <v>41</v>
      </c>
      <c r="H65" s="64" t="s">
        <v>42</v>
      </c>
      <c r="I65" s="19">
        <f>G56/D56</f>
        <v>1384.1758957654722</v>
      </c>
      <c r="J65" s="17" t="s">
        <v>43</v>
      </c>
    </row>
    <row r="66" spans="2:9" ht="15">
      <c r="B66" s="12" t="s">
        <v>44</v>
      </c>
      <c r="C66" s="12"/>
      <c r="D66" s="16" t="s">
        <v>34</v>
      </c>
      <c r="E66" s="13">
        <f>K56/E56</f>
        <v>3068.538590864415</v>
      </c>
      <c r="F66" s="17"/>
      <c r="G66" s="18"/>
      <c r="H66" s="18"/>
      <c r="I66" s="20"/>
    </row>
    <row r="67" spans="5:9" ht="45">
      <c r="E67" s="17"/>
      <c r="F67" s="15"/>
      <c r="G67" s="21" t="s">
        <v>45</v>
      </c>
      <c r="H67" s="22" t="s">
        <v>46</v>
      </c>
      <c r="I67" s="23">
        <f>(1-(I65/(24*90*60)))*100</f>
        <v>98.93196304339084</v>
      </c>
    </row>
    <row r="69" spans="2:14" ht="48.75" customHeight="1">
      <c r="B69" s="171" t="s">
        <v>65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</row>
    <row r="72" spans="2:13" ht="23.25">
      <c r="B72" s="173" t="s">
        <v>77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" t="s">
        <v>80</v>
      </c>
    </row>
    <row r="73" spans="2:14" ht="22.5" customHeight="1">
      <c r="B73" s="180" t="s">
        <v>81</v>
      </c>
      <c r="C73" s="181"/>
      <c r="D73" s="182"/>
      <c r="I73" s="2"/>
      <c r="L73" s="177" t="s">
        <v>1</v>
      </c>
      <c r="M73" s="177"/>
      <c r="N73" s="177"/>
    </row>
    <row r="74" spans="2:14" ht="124.5" customHeight="1">
      <c r="B74" s="3" t="s">
        <v>2</v>
      </c>
      <c r="C74" s="4" t="s">
        <v>3</v>
      </c>
      <c r="D74" s="5" t="s">
        <v>4</v>
      </c>
      <c r="E74" s="6" t="s">
        <v>5</v>
      </c>
      <c r="F74" s="6" t="s">
        <v>6</v>
      </c>
      <c r="G74" s="6" t="s">
        <v>7</v>
      </c>
      <c r="H74" s="6" t="s">
        <v>8</v>
      </c>
      <c r="I74" s="6" t="s">
        <v>9</v>
      </c>
      <c r="J74" s="6" t="s">
        <v>10</v>
      </c>
      <c r="K74" s="6" t="s">
        <v>11</v>
      </c>
      <c r="L74" s="7" t="s">
        <v>12</v>
      </c>
      <c r="M74" s="7" t="s">
        <v>13</v>
      </c>
      <c r="N74" s="7" t="s">
        <v>14</v>
      </c>
    </row>
    <row r="75" spans="2:14" ht="19.5" customHeight="1">
      <c r="B75" s="3">
        <v>1</v>
      </c>
      <c r="C75" s="4">
        <v>2</v>
      </c>
      <c r="D75" s="5">
        <v>3</v>
      </c>
      <c r="E75" s="4">
        <v>4</v>
      </c>
      <c r="F75" s="5">
        <v>5</v>
      </c>
      <c r="G75" s="4">
        <v>6</v>
      </c>
      <c r="H75" s="5">
        <v>7</v>
      </c>
      <c r="I75" s="4">
        <v>8</v>
      </c>
      <c r="J75" s="5">
        <v>9</v>
      </c>
      <c r="K75" s="4">
        <v>10</v>
      </c>
      <c r="L75" s="5">
        <v>11</v>
      </c>
      <c r="M75" s="4">
        <v>12</v>
      </c>
      <c r="N75" s="6">
        <v>13</v>
      </c>
    </row>
    <row r="76" spans="2:15" ht="21.75" customHeight="1">
      <c r="B76" s="25">
        <v>1</v>
      </c>
      <c r="C76" s="30" t="s">
        <v>15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66">
        <f>F76*E76</f>
        <v>0</v>
      </c>
      <c r="J76" s="66">
        <f>G76*E76</f>
        <v>0</v>
      </c>
      <c r="K76" s="66">
        <f>H76*E76</f>
        <v>0</v>
      </c>
      <c r="L76" s="9">
        <v>0</v>
      </c>
      <c r="M76" s="9">
        <v>0</v>
      </c>
      <c r="N76" s="35"/>
      <c r="O76" t="s">
        <v>62</v>
      </c>
    </row>
    <row r="77" spans="2:15" ht="21.75" customHeight="1">
      <c r="B77" s="26">
        <v>2</v>
      </c>
      <c r="C77" s="31" t="s">
        <v>16</v>
      </c>
      <c r="D77" s="8">
        <v>5</v>
      </c>
      <c r="E77" s="8">
        <v>924</v>
      </c>
      <c r="F77" s="8">
        <v>61</v>
      </c>
      <c r="G77" s="8">
        <v>1593</v>
      </c>
      <c r="H77" s="8">
        <v>143</v>
      </c>
      <c r="I77" s="66">
        <f>F77*E77</f>
        <v>56364</v>
      </c>
      <c r="J77" s="66">
        <f>G77*E77</f>
        <v>1471932</v>
      </c>
      <c r="K77" s="66">
        <f>H77*E77</f>
        <v>132132</v>
      </c>
      <c r="L77" s="9">
        <f>F77/D77</f>
        <v>12.2</v>
      </c>
      <c r="M77" s="9">
        <f>G77/D77</f>
        <v>318.6</v>
      </c>
      <c r="N77" s="35">
        <f>(1-((M77)/(24*90*60)))*100</f>
        <v>99.75416666666666</v>
      </c>
      <c r="O77" t="s">
        <v>62</v>
      </c>
    </row>
    <row r="78" spans="2:15" ht="21.75" customHeight="1">
      <c r="B78" s="25">
        <v>3</v>
      </c>
      <c r="C78" s="30" t="s">
        <v>17</v>
      </c>
      <c r="D78" s="8">
        <v>536</v>
      </c>
      <c r="E78" s="8">
        <v>73085</v>
      </c>
      <c r="F78" s="8">
        <v>9986</v>
      </c>
      <c r="G78" s="8">
        <v>516488</v>
      </c>
      <c r="H78" s="8">
        <v>12292</v>
      </c>
      <c r="I78" s="66">
        <f aca="true" t="shared" si="14" ref="I78:I90">F78*E78</f>
        <v>729826810</v>
      </c>
      <c r="J78" s="66">
        <f aca="true" t="shared" si="15" ref="J78:J90">G78*E78</f>
        <v>37747525480</v>
      </c>
      <c r="K78" s="66">
        <f aca="true" t="shared" si="16" ref="K78:K90">H78*E78</f>
        <v>898360820</v>
      </c>
      <c r="L78" s="9">
        <f aca="true" t="shared" si="17" ref="L78:L91">F78/D78</f>
        <v>18.630597014925375</v>
      </c>
      <c r="M78" s="9">
        <f aca="true" t="shared" si="18" ref="M78:M90">G78/D78</f>
        <v>963.5970149253732</v>
      </c>
      <c r="N78" s="35">
        <f aca="true" t="shared" si="19" ref="N78:N91">(1-((M78)/(24*90*60)))*100</f>
        <v>99.2564837847798</v>
      </c>
      <c r="O78" t="s">
        <v>62</v>
      </c>
    </row>
    <row r="79" spans="2:15" ht="21.75" customHeight="1">
      <c r="B79" s="26">
        <v>4</v>
      </c>
      <c r="C79" s="31" t="s">
        <v>18</v>
      </c>
      <c r="D79" s="8">
        <v>210</v>
      </c>
      <c r="E79" s="8">
        <v>11958</v>
      </c>
      <c r="F79" s="8">
        <v>9498</v>
      </c>
      <c r="G79" s="8">
        <v>187929</v>
      </c>
      <c r="H79" s="8">
        <v>2928</v>
      </c>
      <c r="I79" s="66">
        <f t="shared" si="14"/>
        <v>113577084</v>
      </c>
      <c r="J79" s="66">
        <f t="shared" si="15"/>
        <v>2247254982</v>
      </c>
      <c r="K79" s="66">
        <f t="shared" si="16"/>
        <v>35013024</v>
      </c>
      <c r="L79" s="9">
        <f t="shared" si="17"/>
        <v>45.22857142857143</v>
      </c>
      <c r="M79" s="9">
        <f t="shared" si="18"/>
        <v>894.9</v>
      </c>
      <c r="N79" s="35">
        <f t="shared" si="19"/>
        <v>99.30949074074074</v>
      </c>
      <c r="O79" t="s">
        <v>62</v>
      </c>
    </row>
    <row r="80" spans="2:15" ht="21.75" customHeight="1">
      <c r="B80" s="25">
        <v>5</v>
      </c>
      <c r="C80" s="30" t="s">
        <v>19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66">
        <f>F80*E80</f>
        <v>0</v>
      </c>
      <c r="J80" s="66">
        <f t="shared" si="15"/>
        <v>0</v>
      </c>
      <c r="K80" s="66">
        <f t="shared" si="16"/>
        <v>0</v>
      </c>
      <c r="L80" s="9">
        <v>0</v>
      </c>
      <c r="M80" s="9">
        <v>0</v>
      </c>
      <c r="N80" s="35"/>
      <c r="O80" t="s">
        <v>62</v>
      </c>
    </row>
    <row r="81" spans="2:15" ht="21.75" customHeight="1">
      <c r="B81" s="26">
        <v>6</v>
      </c>
      <c r="C81" s="30" t="s">
        <v>20</v>
      </c>
      <c r="D81" s="8">
        <v>388</v>
      </c>
      <c r="E81" s="8">
        <v>13752</v>
      </c>
      <c r="F81" s="8">
        <v>30815</v>
      </c>
      <c r="G81" s="8">
        <v>681074</v>
      </c>
      <c r="H81" s="8">
        <v>18648</v>
      </c>
      <c r="I81" s="66">
        <f t="shared" si="14"/>
        <v>423767880</v>
      </c>
      <c r="J81" s="66">
        <f t="shared" si="15"/>
        <v>9366129648</v>
      </c>
      <c r="K81" s="66">
        <f t="shared" si="16"/>
        <v>256447296</v>
      </c>
      <c r="L81" s="9">
        <f>F81/D81</f>
        <v>79.4201030927835</v>
      </c>
      <c r="M81" s="9">
        <f t="shared" si="18"/>
        <v>1755.3453608247423</v>
      </c>
      <c r="N81" s="35">
        <f t="shared" si="19"/>
        <v>98.64556685121548</v>
      </c>
      <c r="O81" t="s">
        <v>62</v>
      </c>
    </row>
    <row r="82" spans="2:15" ht="21.75" customHeight="1">
      <c r="B82" s="25">
        <v>7</v>
      </c>
      <c r="C82" s="30" t="s">
        <v>21</v>
      </c>
      <c r="D82" s="8">
        <v>258</v>
      </c>
      <c r="E82" s="8">
        <v>11247</v>
      </c>
      <c r="F82" s="8">
        <v>28413</v>
      </c>
      <c r="G82" s="8">
        <v>530194</v>
      </c>
      <c r="H82" s="8">
        <v>10661</v>
      </c>
      <c r="I82" s="66">
        <f t="shared" si="14"/>
        <v>319561011</v>
      </c>
      <c r="J82" s="66">
        <f t="shared" si="15"/>
        <v>5963091918</v>
      </c>
      <c r="K82" s="66">
        <f t="shared" si="16"/>
        <v>119904267</v>
      </c>
      <c r="L82" s="9">
        <f t="shared" si="17"/>
        <v>110.12790697674419</v>
      </c>
      <c r="M82" s="9">
        <f t="shared" si="18"/>
        <v>2055.015503875969</v>
      </c>
      <c r="N82" s="35">
        <f t="shared" si="19"/>
        <v>98.41433988898459</v>
      </c>
      <c r="O82" t="s">
        <v>62</v>
      </c>
    </row>
    <row r="83" spans="2:15" ht="21.75" customHeight="1">
      <c r="B83" s="26">
        <v>8</v>
      </c>
      <c r="C83" s="30" t="s">
        <v>22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66">
        <f t="shared" si="14"/>
        <v>0</v>
      </c>
      <c r="J83" s="66">
        <f t="shared" si="15"/>
        <v>0</v>
      </c>
      <c r="K83" s="66">
        <f t="shared" si="16"/>
        <v>0</v>
      </c>
      <c r="L83" s="9">
        <v>0</v>
      </c>
      <c r="M83" s="9">
        <v>0</v>
      </c>
      <c r="N83" s="35"/>
      <c r="O83" t="s">
        <v>62</v>
      </c>
    </row>
    <row r="84" spans="2:15" ht="21.75" customHeight="1">
      <c r="B84" s="25">
        <v>9</v>
      </c>
      <c r="C84" s="30" t="s">
        <v>23</v>
      </c>
      <c r="D84" s="8">
        <v>236</v>
      </c>
      <c r="E84" s="8">
        <v>7056</v>
      </c>
      <c r="F84" s="8">
        <v>21583</v>
      </c>
      <c r="G84" s="8">
        <v>426217</v>
      </c>
      <c r="H84" s="8">
        <v>7823</v>
      </c>
      <c r="I84" s="66">
        <f t="shared" si="14"/>
        <v>152289648</v>
      </c>
      <c r="J84" s="66">
        <f t="shared" si="15"/>
        <v>3007387152</v>
      </c>
      <c r="K84" s="66">
        <f t="shared" si="16"/>
        <v>55199088</v>
      </c>
      <c r="L84" s="9">
        <f t="shared" si="17"/>
        <v>91.45338983050847</v>
      </c>
      <c r="M84" s="9">
        <f t="shared" si="18"/>
        <v>1806.0042372881355</v>
      </c>
      <c r="N84" s="35">
        <f t="shared" si="19"/>
        <v>98.60647821196903</v>
      </c>
      <c r="O84" t="s">
        <v>62</v>
      </c>
    </row>
    <row r="85" spans="2:15" ht="21.75" customHeight="1">
      <c r="B85" s="26">
        <v>10</v>
      </c>
      <c r="C85" s="30" t="s">
        <v>24</v>
      </c>
      <c r="D85" s="8">
        <v>53</v>
      </c>
      <c r="E85" s="8">
        <v>8845</v>
      </c>
      <c r="F85" s="8">
        <v>1778</v>
      </c>
      <c r="G85" s="8">
        <v>91730</v>
      </c>
      <c r="H85" s="8">
        <v>2889</v>
      </c>
      <c r="I85" s="66">
        <f t="shared" si="14"/>
        <v>15726410</v>
      </c>
      <c r="J85" s="66">
        <f t="shared" si="15"/>
        <v>811351850</v>
      </c>
      <c r="K85" s="66">
        <f t="shared" si="16"/>
        <v>25553205</v>
      </c>
      <c r="L85" s="9">
        <f t="shared" si="17"/>
        <v>33.54716981132076</v>
      </c>
      <c r="M85" s="9">
        <f t="shared" si="18"/>
        <v>1730.754716981132</v>
      </c>
      <c r="N85" s="35">
        <f t="shared" si="19"/>
        <v>98.66454111344048</v>
      </c>
      <c r="O85" t="s">
        <v>62</v>
      </c>
    </row>
    <row r="86" spans="2:15" ht="21.75" customHeight="1">
      <c r="B86" s="25">
        <v>11</v>
      </c>
      <c r="C86" s="30" t="s">
        <v>25</v>
      </c>
      <c r="D86" s="8">
        <v>192</v>
      </c>
      <c r="E86" s="8">
        <v>31417</v>
      </c>
      <c r="F86" s="8">
        <v>26681</v>
      </c>
      <c r="G86" s="8">
        <v>422973</v>
      </c>
      <c r="H86" s="8">
        <v>21058</v>
      </c>
      <c r="I86" s="66">
        <f t="shared" si="14"/>
        <v>838236977</v>
      </c>
      <c r="J86" s="66">
        <f t="shared" si="15"/>
        <v>13288542741</v>
      </c>
      <c r="K86" s="66">
        <f t="shared" si="16"/>
        <v>661579186</v>
      </c>
      <c r="L86" s="9">
        <f t="shared" si="17"/>
        <v>138.96354166666666</v>
      </c>
      <c r="M86" s="9">
        <f t="shared" si="18"/>
        <v>2202.984375</v>
      </c>
      <c r="N86" s="35">
        <f t="shared" si="19"/>
        <v>98.30016637731481</v>
      </c>
      <c r="O86" t="s">
        <v>59</v>
      </c>
    </row>
    <row r="87" spans="2:15" ht="21.75" customHeight="1">
      <c r="B87" s="26">
        <v>12</v>
      </c>
      <c r="C87" s="30" t="s">
        <v>26</v>
      </c>
      <c r="D87" s="8">
        <v>194</v>
      </c>
      <c r="E87" s="8">
        <v>32053</v>
      </c>
      <c r="F87" s="8">
        <v>6678</v>
      </c>
      <c r="G87" s="8">
        <v>331003</v>
      </c>
      <c r="H87" s="8">
        <v>11892</v>
      </c>
      <c r="I87" s="66">
        <f t="shared" si="14"/>
        <v>214049934</v>
      </c>
      <c r="J87" s="66">
        <f t="shared" si="15"/>
        <v>10609639159</v>
      </c>
      <c r="K87" s="66">
        <f t="shared" si="16"/>
        <v>381174276</v>
      </c>
      <c r="L87" s="9">
        <f t="shared" si="17"/>
        <v>34.422680412371136</v>
      </c>
      <c r="M87" s="9">
        <f t="shared" si="18"/>
        <v>1706.201030927835</v>
      </c>
      <c r="N87" s="35">
        <f t="shared" si="19"/>
        <v>98.68348685885198</v>
      </c>
      <c r="O87" t="s">
        <v>59</v>
      </c>
    </row>
    <row r="88" spans="2:15" ht="21.75" customHeight="1">
      <c r="B88" s="25">
        <v>13</v>
      </c>
      <c r="C88" s="30" t="s">
        <v>27</v>
      </c>
      <c r="D88" s="8">
        <v>169</v>
      </c>
      <c r="E88" s="8">
        <v>21965</v>
      </c>
      <c r="F88" s="8">
        <v>6638</v>
      </c>
      <c r="G88" s="8">
        <v>295267</v>
      </c>
      <c r="H88" s="8">
        <v>10028</v>
      </c>
      <c r="I88" s="66">
        <f t="shared" si="14"/>
        <v>145803670</v>
      </c>
      <c r="J88" s="66">
        <f t="shared" si="15"/>
        <v>6485539655</v>
      </c>
      <c r="K88" s="66">
        <f t="shared" si="16"/>
        <v>220265020</v>
      </c>
      <c r="L88" s="9">
        <f t="shared" si="17"/>
        <v>39.27810650887574</v>
      </c>
      <c r="M88" s="9">
        <f t="shared" si="18"/>
        <v>1747.1420118343194</v>
      </c>
      <c r="N88" s="35">
        <f t="shared" si="19"/>
        <v>98.65189659580686</v>
      </c>
      <c r="O88" t="s">
        <v>62</v>
      </c>
    </row>
    <row r="89" spans="2:15" ht="21.75" customHeight="1">
      <c r="B89" s="26">
        <v>14</v>
      </c>
      <c r="C89" s="31" t="s">
        <v>28</v>
      </c>
      <c r="D89" s="8">
        <v>117</v>
      </c>
      <c r="E89" s="8">
        <v>8836</v>
      </c>
      <c r="F89" s="8">
        <v>6082</v>
      </c>
      <c r="G89" s="8">
        <v>170345</v>
      </c>
      <c r="H89" s="8">
        <v>6535</v>
      </c>
      <c r="I89" s="66">
        <f t="shared" si="14"/>
        <v>53740552</v>
      </c>
      <c r="J89" s="66">
        <f t="shared" si="15"/>
        <v>1505168420</v>
      </c>
      <c r="K89" s="66">
        <f t="shared" si="16"/>
        <v>57743260</v>
      </c>
      <c r="L89" s="9">
        <f t="shared" si="17"/>
        <v>51.98290598290598</v>
      </c>
      <c r="M89" s="9">
        <f t="shared" si="18"/>
        <v>1455.940170940171</v>
      </c>
      <c r="N89" s="35">
        <f t="shared" si="19"/>
        <v>98.87658937427456</v>
      </c>
      <c r="O89" t="s">
        <v>62</v>
      </c>
    </row>
    <row r="90" spans="2:15" ht="21.75" customHeight="1">
      <c r="B90" s="25">
        <v>15</v>
      </c>
      <c r="C90" s="30" t="s">
        <v>29</v>
      </c>
      <c r="D90" s="8">
        <v>136</v>
      </c>
      <c r="E90" s="8">
        <v>2944</v>
      </c>
      <c r="F90" s="8">
        <v>6011</v>
      </c>
      <c r="G90" s="8">
        <v>155027</v>
      </c>
      <c r="H90" s="8">
        <v>6518</v>
      </c>
      <c r="I90" s="66">
        <f t="shared" si="14"/>
        <v>17696384</v>
      </c>
      <c r="J90" s="66">
        <f t="shared" si="15"/>
        <v>456399488</v>
      </c>
      <c r="K90" s="66">
        <f t="shared" si="16"/>
        <v>19188992</v>
      </c>
      <c r="L90" s="9">
        <f t="shared" si="17"/>
        <v>44.1985294117647</v>
      </c>
      <c r="M90" s="9">
        <f t="shared" si="18"/>
        <v>1139.9044117647059</v>
      </c>
      <c r="N90" s="35">
        <f t="shared" si="19"/>
        <v>99.12044412672476</v>
      </c>
      <c r="O90" t="s">
        <v>62</v>
      </c>
    </row>
    <row r="91" spans="2:14" ht="21.75" customHeight="1">
      <c r="B91" s="178" t="s">
        <v>30</v>
      </c>
      <c r="C91" s="179"/>
      <c r="D91" s="10">
        <f>SUM(D76:D90)</f>
        <v>2494</v>
      </c>
      <c r="E91" s="10">
        <f aca="true" t="shared" si="20" ref="E91:K91">SUM(E76:E90)</f>
        <v>224082</v>
      </c>
      <c r="F91" s="10">
        <f t="shared" si="20"/>
        <v>154224</v>
      </c>
      <c r="G91" s="10">
        <f t="shared" si="20"/>
        <v>3809840</v>
      </c>
      <c r="H91" s="10">
        <f t="shared" si="20"/>
        <v>111415</v>
      </c>
      <c r="I91" s="10">
        <f>SUM(I76:I90)</f>
        <v>3024332724</v>
      </c>
      <c r="J91" s="10">
        <f t="shared" si="20"/>
        <v>91489502425</v>
      </c>
      <c r="K91" s="10">
        <f t="shared" si="20"/>
        <v>2730560566</v>
      </c>
      <c r="L91" s="46">
        <f t="shared" si="17"/>
        <v>61.838011226944666</v>
      </c>
      <c r="M91" s="46">
        <f>G91/D91</f>
        <v>1527.6022453889334</v>
      </c>
      <c r="N91" s="36">
        <f t="shared" si="19"/>
        <v>98.82129456374311</v>
      </c>
    </row>
    <row r="93" spans="2:9" ht="15.75">
      <c r="B93" s="169" t="s">
        <v>79</v>
      </c>
      <c r="C93" s="169"/>
      <c r="D93" s="169"/>
      <c r="E93" s="169"/>
      <c r="F93" s="169"/>
      <c r="G93" s="169"/>
      <c r="H93" s="169"/>
      <c r="I93" s="169"/>
    </row>
    <row r="95" spans="2:7" ht="15">
      <c r="B95" s="11" t="s">
        <v>31</v>
      </c>
      <c r="G95" s="11" t="s">
        <v>32</v>
      </c>
    </row>
    <row r="97" spans="2:9" ht="15">
      <c r="B97" s="12" t="s">
        <v>33</v>
      </c>
      <c r="C97" s="12"/>
      <c r="D97" s="13" t="s">
        <v>34</v>
      </c>
      <c r="E97" s="13">
        <f>I91/E91</f>
        <v>13496.54467560982</v>
      </c>
      <c r="F97" s="14"/>
      <c r="G97" s="170" t="s">
        <v>35</v>
      </c>
      <c r="H97" s="170"/>
      <c r="I97" s="170"/>
    </row>
    <row r="98" spans="2:10" ht="15">
      <c r="B98" s="12"/>
      <c r="C98" s="12"/>
      <c r="D98" s="16"/>
      <c r="E98" s="13"/>
      <c r="F98" s="17"/>
      <c r="G98" s="18" t="s">
        <v>36</v>
      </c>
      <c r="H98" s="64" t="s">
        <v>37</v>
      </c>
      <c r="I98" s="19">
        <f>F91/D91</f>
        <v>61.838011226944666</v>
      </c>
      <c r="J98" s="11" t="s">
        <v>38</v>
      </c>
    </row>
    <row r="99" spans="2:9" ht="15">
      <c r="B99" s="12" t="s">
        <v>39</v>
      </c>
      <c r="C99" s="12"/>
      <c r="D99" s="16" t="s">
        <v>34</v>
      </c>
      <c r="E99" s="13">
        <f>J91/E91</f>
        <v>408285.81691077375</v>
      </c>
      <c r="F99" s="17" t="s">
        <v>40</v>
      </c>
      <c r="G99" s="18"/>
      <c r="H99" s="64"/>
      <c r="I99" s="20"/>
    </row>
    <row r="100" spans="2:10" ht="15">
      <c r="B100" s="12"/>
      <c r="C100" s="12"/>
      <c r="D100" s="16"/>
      <c r="E100" s="13"/>
      <c r="F100" s="17"/>
      <c r="G100" s="18" t="s">
        <v>41</v>
      </c>
      <c r="H100" s="64" t="s">
        <v>42</v>
      </c>
      <c r="I100" s="19">
        <f>G91/D91</f>
        <v>1527.6022453889334</v>
      </c>
      <c r="J100" s="17" t="s">
        <v>43</v>
      </c>
    </row>
    <row r="101" spans="2:9" ht="15">
      <c r="B101" s="12" t="s">
        <v>44</v>
      </c>
      <c r="C101" s="12"/>
      <c r="D101" s="16" t="s">
        <v>34</v>
      </c>
      <c r="E101" s="13">
        <f>K91/E91</f>
        <v>12185.541748110067</v>
      </c>
      <c r="F101" s="17"/>
      <c r="G101" s="18"/>
      <c r="H101" s="18"/>
      <c r="I101" s="20"/>
    </row>
    <row r="102" spans="5:9" ht="45">
      <c r="E102" s="17"/>
      <c r="F102" s="15"/>
      <c r="G102" s="21" t="s">
        <v>45</v>
      </c>
      <c r="H102" s="22" t="s">
        <v>46</v>
      </c>
      <c r="I102" s="23">
        <f>(1-(I100/(24*90*60)))*100</f>
        <v>98.82129456374311</v>
      </c>
    </row>
    <row r="103" spans="5:9" ht="15">
      <c r="E103" s="17"/>
      <c r="F103" s="15"/>
      <c r="G103" s="32"/>
      <c r="H103" s="33"/>
      <c r="I103" s="34"/>
    </row>
    <row r="104" spans="2:14" ht="23.25">
      <c r="B104" s="171" t="s">
        <v>65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</row>
    <row r="105" spans="5:9" ht="15">
      <c r="E105" s="17"/>
      <c r="F105" s="15"/>
      <c r="G105" s="32"/>
      <c r="H105" s="33"/>
      <c r="I105" s="34"/>
    </row>
    <row r="106" spans="5:9" ht="15">
      <c r="E106" s="17"/>
      <c r="F106" s="15"/>
      <c r="G106" s="32"/>
      <c r="H106" s="33"/>
      <c r="I106" s="34"/>
    </row>
    <row r="107" spans="2:13" ht="23.25">
      <c r="B107" s="173" t="s">
        <v>82</v>
      </c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" t="s">
        <v>0</v>
      </c>
    </row>
    <row r="108" spans="2:14" ht="15.75">
      <c r="B108" s="174"/>
      <c r="C108" s="175"/>
      <c r="D108" s="176"/>
      <c r="I108" s="2"/>
      <c r="L108" s="177" t="s">
        <v>1</v>
      </c>
      <c r="M108" s="177"/>
      <c r="N108" s="177"/>
    </row>
    <row r="109" spans="2:14" ht="105">
      <c r="B109" s="3" t="s">
        <v>2</v>
      </c>
      <c r="C109" s="4" t="s">
        <v>3</v>
      </c>
      <c r="D109" s="5" t="s">
        <v>4</v>
      </c>
      <c r="E109" s="6" t="s">
        <v>5</v>
      </c>
      <c r="F109" s="6" t="s">
        <v>6</v>
      </c>
      <c r="G109" s="6" t="s">
        <v>7</v>
      </c>
      <c r="H109" s="6" t="s">
        <v>8</v>
      </c>
      <c r="I109" s="6" t="s">
        <v>9</v>
      </c>
      <c r="J109" s="6" t="s">
        <v>10</v>
      </c>
      <c r="K109" s="6" t="s">
        <v>11</v>
      </c>
      <c r="L109" s="7" t="s">
        <v>12</v>
      </c>
      <c r="M109" s="7" t="s">
        <v>13</v>
      </c>
      <c r="N109" s="7" t="s">
        <v>14</v>
      </c>
    </row>
    <row r="110" spans="2:14" ht="15">
      <c r="B110" s="3">
        <v>1</v>
      </c>
      <c r="C110" s="4">
        <v>2</v>
      </c>
      <c r="D110" s="5">
        <v>3</v>
      </c>
      <c r="E110" s="4">
        <v>4</v>
      </c>
      <c r="F110" s="5">
        <v>5</v>
      </c>
      <c r="G110" s="4">
        <v>6</v>
      </c>
      <c r="H110" s="5">
        <v>7</v>
      </c>
      <c r="I110" s="4">
        <v>8</v>
      </c>
      <c r="J110" s="5">
        <v>9</v>
      </c>
      <c r="K110" s="4">
        <v>10</v>
      </c>
      <c r="L110" s="5">
        <v>11</v>
      </c>
      <c r="M110" s="4">
        <v>12</v>
      </c>
      <c r="N110" s="5">
        <v>13</v>
      </c>
    </row>
    <row r="111" spans="2:14" ht="15">
      <c r="B111" s="65">
        <v>1</v>
      </c>
      <c r="C111" s="20" t="s">
        <v>53</v>
      </c>
      <c r="D111" s="44">
        <f>D21</f>
        <v>623</v>
      </c>
      <c r="E111" s="44">
        <f aca="true" t="shared" si="21" ref="E111:K111">E21</f>
        <v>60106</v>
      </c>
      <c r="F111" s="44">
        <f t="shared" si="21"/>
        <v>6675</v>
      </c>
      <c r="G111" s="44">
        <f t="shared" si="21"/>
        <v>296654</v>
      </c>
      <c r="H111" s="44">
        <f t="shared" si="21"/>
        <v>14241</v>
      </c>
      <c r="I111" s="44">
        <f t="shared" si="21"/>
        <v>47910829</v>
      </c>
      <c r="J111" s="44">
        <f t="shared" si="21"/>
        <v>2354958475</v>
      </c>
      <c r="K111" s="44">
        <f t="shared" si="21"/>
        <v>65934346</v>
      </c>
      <c r="L111" s="44">
        <f>L21</f>
        <v>10.714285714285714</v>
      </c>
      <c r="M111" s="44">
        <f>G111/D111</f>
        <v>476.17014446227927</v>
      </c>
      <c r="N111" s="45">
        <f>(1-((M111)/(24*90*60)))*100</f>
        <v>99.6325847650754</v>
      </c>
    </row>
    <row r="112" spans="2:14" ht="15">
      <c r="B112" s="65">
        <v>2</v>
      </c>
      <c r="C112" s="20" t="s">
        <v>54</v>
      </c>
      <c r="D112" s="44">
        <f>D56</f>
        <v>307</v>
      </c>
      <c r="E112" s="44">
        <f aca="true" t="shared" si="22" ref="E112:K112">E56</f>
        <v>38662</v>
      </c>
      <c r="F112" s="44">
        <f t="shared" si="22"/>
        <v>9658</v>
      </c>
      <c r="G112" s="44">
        <f t="shared" si="22"/>
        <v>424942</v>
      </c>
      <c r="H112" s="44">
        <f t="shared" si="22"/>
        <v>26239</v>
      </c>
      <c r="I112" s="44">
        <f t="shared" si="22"/>
        <v>43017407</v>
      </c>
      <c r="J112" s="44">
        <f t="shared" si="22"/>
        <v>1833700191</v>
      </c>
      <c r="K112" s="44">
        <f t="shared" si="22"/>
        <v>118635839</v>
      </c>
      <c r="L112" s="44">
        <f>L56</f>
        <v>31.45928338762215</v>
      </c>
      <c r="M112" s="44">
        <f>G112/D112</f>
        <v>1384.1758957654722</v>
      </c>
      <c r="N112" s="45">
        <f>(1-((M112)/(24*90*60)))*100</f>
        <v>98.93196304339084</v>
      </c>
    </row>
    <row r="113" spans="2:14" ht="15">
      <c r="B113" s="65">
        <v>3</v>
      </c>
      <c r="C113" s="20" t="s">
        <v>55</v>
      </c>
      <c r="D113" s="44">
        <f>D91</f>
        <v>2494</v>
      </c>
      <c r="E113" s="44">
        <f aca="true" t="shared" si="23" ref="E113:K113">E91</f>
        <v>224082</v>
      </c>
      <c r="F113" s="44">
        <f t="shared" si="23"/>
        <v>154224</v>
      </c>
      <c r="G113" s="44">
        <f t="shared" si="23"/>
        <v>3809840</v>
      </c>
      <c r="H113" s="44">
        <f t="shared" si="23"/>
        <v>111415</v>
      </c>
      <c r="I113" s="44">
        <f t="shared" si="23"/>
        <v>3024332724</v>
      </c>
      <c r="J113" s="44">
        <f t="shared" si="23"/>
        <v>91489502425</v>
      </c>
      <c r="K113" s="44">
        <f t="shared" si="23"/>
        <v>2730560566</v>
      </c>
      <c r="L113" s="44">
        <f>L91</f>
        <v>61.838011226944666</v>
      </c>
      <c r="M113" s="44">
        <f>G113/D113</f>
        <v>1527.6022453889334</v>
      </c>
      <c r="N113" s="45">
        <f>(1-((M113)/(24*90*60)))*100</f>
        <v>98.82129456374311</v>
      </c>
    </row>
    <row r="114" spans="2:14" s="11" customFormat="1" ht="15">
      <c r="B114" s="20"/>
      <c r="C114" s="20" t="s">
        <v>56</v>
      </c>
      <c r="D114" s="37">
        <f aca="true" t="shared" si="24" ref="D114:K114">SUM(D111:D113)</f>
        <v>3424</v>
      </c>
      <c r="E114" s="37">
        <f t="shared" si="24"/>
        <v>322850</v>
      </c>
      <c r="F114" s="37">
        <f t="shared" si="24"/>
        <v>170557</v>
      </c>
      <c r="G114" s="37">
        <f t="shared" si="24"/>
        <v>4531436</v>
      </c>
      <c r="H114" s="27">
        <f t="shared" si="24"/>
        <v>151895</v>
      </c>
      <c r="I114" s="27">
        <f t="shared" si="24"/>
        <v>3115260960</v>
      </c>
      <c r="J114" s="37">
        <f t="shared" si="24"/>
        <v>95678161091</v>
      </c>
      <c r="K114" s="27">
        <f t="shared" si="24"/>
        <v>2915130751</v>
      </c>
      <c r="L114" s="37">
        <f>F114/D114</f>
        <v>49.81220794392523</v>
      </c>
      <c r="M114" s="37">
        <f>G114/D114</f>
        <v>1323.4334112149534</v>
      </c>
      <c r="N114" s="36">
        <f>(1-((M114)/(24*90*60)))*100</f>
        <v>98.97883224443291</v>
      </c>
    </row>
    <row r="116" spans="3:10" ht="15.75">
      <c r="C116" s="169" t="s">
        <v>79</v>
      </c>
      <c r="D116" s="169"/>
      <c r="E116" s="169"/>
      <c r="F116" s="169"/>
      <c r="G116" s="169"/>
      <c r="H116" s="169"/>
      <c r="I116" s="169"/>
      <c r="J116" s="169"/>
    </row>
    <row r="118" spans="3:8" ht="15">
      <c r="C118" s="11" t="s">
        <v>31</v>
      </c>
      <c r="H118" s="11" t="s">
        <v>32</v>
      </c>
    </row>
    <row r="120" spans="3:9" ht="15">
      <c r="C120" s="28" t="s">
        <v>33</v>
      </c>
      <c r="D120" s="24"/>
      <c r="E120" s="29">
        <f>I114/E114</f>
        <v>9649.251850704663</v>
      </c>
      <c r="F120" s="11"/>
      <c r="G120" s="170" t="s">
        <v>35</v>
      </c>
      <c r="H120" s="170"/>
      <c r="I120" s="170"/>
    </row>
    <row r="121" spans="3:10" ht="15">
      <c r="C121" s="28"/>
      <c r="D121" s="24"/>
      <c r="E121" s="29"/>
      <c r="F121" s="11"/>
      <c r="G121" s="18" t="s">
        <v>36</v>
      </c>
      <c r="H121" s="64" t="s">
        <v>37</v>
      </c>
      <c r="I121" s="19">
        <f>F114/D114</f>
        <v>49.81220794392523</v>
      </c>
      <c r="J121" s="11" t="s">
        <v>38</v>
      </c>
    </row>
    <row r="122" spans="3:9" ht="15">
      <c r="C122" s="28" t="s">
        <v>39</v>
      </c>
      <c r="D122" s="24"/>
      <c r="E122" s="29">
        <f>J114/E114</f>
        <v>296354.84308812144</v>
      </c>
      <c r="F122" s="11" t="s">
        <v>49</v>
      </c>
      <c r="G122" s="18"/>
      <c r="H122" s="64"/>
      <c r="I122" s="20"/>
    </row>
    <row r="123" spans="3:10" ht="15">
      <c r="C123" s="28"/>
      <c r="D123" s="24"/>
      <c r="E123" s="29"/>
      <c r="F123" s="11"/>
      <c r="G123" s="18" t="s">
        <v>41</v>
      </c>
      <c r="H123" s="64" t="s">
        <v>42</v>
      </c>
      <c r="I123" s="19">
        <f>G114/D114</f>
        <v>1323.4334112149534</v>
      </c>
      <c r="J123" s="17" t="s">
        <v>43</v>
      </c>
    </row>
    <row r="124" spans="3:9" ht="15">
      <c r="C124" s="28" t="s">
        <v>44</v>
      </c>
      <c r="D124" s="24"/>
      <c r="E124" s="29">
        <f>K114/E114</f>
        <v>9029.365807650613</v>
      </c>
      <c r="F124" s="11"/>
      <c r="G124" s="18"/>
      <c r="H124" s="18"/>
      <c r="I124" s="20"/>
    </row>
    <row r="125" spans="7:9" ht="45">
      <c r="G125" s="21" t="s">
        <v>45</v>
      </c>
      <c r="H125" s="22" t="s">
        <v>46</v>
      </c>
      <c r="I125" s="23">
        <f>(1-(I123/(24*90*60)))*100</f>
        <v>98.97883224443291</v>
      </c>
    </row>
    <row r="127" spans="2:14" ht="23.25">
      <c r="B127" s="171" t="s">
        <v>65</v>
      </c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</row>
  </sheetData>
  <sheetProtection/>
  <mergeCells count="27">
    <mergeCell ref="B73:D73"/>
    <mergeCell ref="L73:N73"/>
    <mergeCell ref="G27:I27"/>
    <mergeCell ref="B2:L2"/>
    <mergeCell ref="B3:D3"/>
    <mergeCell ref="L3:N3"/>
    <mergeCell ref="B21:C21"/>
    <mergeCell ref="B23:I23"/>
    <mergeCell ref="B91:C91"/>
    <mergeCell ref="B34:N34"/>
    <mergeCell ref="B37:L37"/>
    <mergeCell ref="B38:D38"/>
    <mergeCell ref="L38:N38"/>
    <mergeCell ref="B56:C56"/>
    <mergeCell ref="B58:I58"/>
    <mergeCell ref="G62:I62"/>
    <mergeCell ref="B69:N69"/>
    <mergeCell ref="B72:L72"/>
    <mergeCell ref="C116:J116"/>
    <mergeCell ref="G120:I120"/>
    <mergeCell ref="B127:N127"/>
    <mergeCell ref="B93:I93"/>
    <mergeCell ref="G97:I97"/>
    <mergeCell ref="B104:N104"/>
    <mergeCell ref="B107:L107"/>
    <mergeCell ref="B108:D108"/>
    <mergeCell ref="L108:N10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2:O127"/>
  <sheetViews>
    <sheetView zoomScalePageLayoutView="0" workbookViewId="0" topLeftCell="A70">
      <selection activeCell="I105" sqref="I105"/>
    </sheetView>
  </sheetViews>
  <sheetFormatPr defaultColWidth="9.140625" defaultRowHeight="15"/>
  <cols>
    <col min="1" max="1" width="5.28125" style="0" customWidth="1"/>
    <col min="2" max="2" width="6.8515625" style="0" customWidth="1"/>
    <col min="3" max="3" width="20.7109375" style="0" customWidth="1"/>
    <col min="4" max="4" width="9.00390625" style="0" customWidth="1"/>
    <col min="5" max="5" width="12.00390625" style="0" customWidth="1"/>
    <col min="6" max="6" width="16.421875" style="0" customWidth="1"/>
    <col min="7" max="7" width="13.00390625" style="0" customWidth="1"/>
    <col min="8" max="8" width="23.140625" style="0" customWidth="1"/>
    <col min="9" max="9" width="11.28125" style="0" customWidth="1"/>
    <col min="10" max="10" width="13.7109375" style="0" customWidth="1"/>
    <col min="11" max="11" width="11.28125" style="0" customWidth="1"/>
    <col min="12" max="12" width="8.7109375" style="0" customWidth="1"/>
    <col min="13" max="13" width="11.7109375" style="0" customWidth="1"/>
    <col min="14" max="14" width="14.57421875" style="0" customWidth="1"/>
  </cols>
  <sheetData>
    <row r="2" spans="2:13" ht="23.25">
      <c r="B2" s="173" t="s">
        <v>57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" t="s">
        <v>50</v>
      </c>
    </row>
    <row r="3" spans="2:14" ht="24.75" customHeight="1">
      <c r="B3" s="180" t="s">
        <v>47</v>
      </c>
      <c r="C3" s="181"/>
      <c r="D3" s="182"/>
      <c r="I3" s="2"/>
      <c r="L3" s="177" t="s">
        <v>1</v>
      </c>
      <c r="M3" s="177"/>
      <c r="N3" s="177"/>
    </row>
    <row r="4" spans="2:14" ht="105">
      <c r="B4" s="3" t="s">
        <v>2</v>
      </c>
      <c r="C4" s="4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7" t="s">
        <v>12</v>
      </c>
      <c r="M4" s="7" t="s">
        <v>13</v>
      </c>
      <c r="N4" s="7" t="s">
        <v>14</v>
      </c>
    </row>
    <row r="5" spans="2:14" ht="15">
      <c r="B5" s="3">
        <v>1</v>
      </c>
      <c r="C5" s="4">
        <v>2</v>
      </c>
      <c r="D5" s="5">
        <v>3</v>
      </c>
      <c r="E5" s="4">
        <v>4</v>
      </c>
      <c r="F5" s="5">
        <v>5</v>
      </c>
      <c r="G5" s="4">
        <v>6</v>
      </c>
      <c r="H5" s="5">
        <v>7</v>
      </c>
      <c r="I5" s="4">
        <v>8</v>
      </c>
      <c r="J5" s="5">
        <v>9</v>
      </c>
      <c r="K5" s="4">
        <v>10</v>
      </c>
      <c r="L5" s="5">
        <v>11</v>
      </c>
      <c r="M5" s="4">
        <v>12</v>
      </c>
      <c r="N5" s="6">
        <v>13</v>
      </c>
    </row>
    <row r="6" spans="2:15" ht="24" customHeight="1">
      <c r="B6" s="25">
        <v>1</v>
      </c>
      <c r="C6" s="30" t="s">
        <v>15</v>
      </c>
      <c r="D6" s="8">
        <v>168</v>
      </c>
      <c r="E6" s="8">
        <v>14918</v>
      </c>
      <c r="F6" s="8">
        <v>1478</v>
      </c>
      <c r="G6" s="8">
        <v>57870</v>
      </c>
      <c r="H6" s="8">
        <v>3028</v>
      </c>
      <c r="I6" s="8">
        <v>145587</v>
      </c>
      <c r="J6" s="8">
        <v>5722756</v>
      </c>
      <c r="K6" s="8">
        <v>309812</v>
      </c>
      <c r="L6" s="9">
        <f>F6/D6</f>
        <v>8.797619047619047</v>
      </c>
      <c r="M6" s="9">
        <f>G6/D6</f>
        <v>344.4642857142857</v>
      </c>
      <c r="N6" s="36">
        <f aca="true" t="shared" si="0" ref="N6:N20">(1-((M6)/(24*90*60)))*100</f>
        <v>99.73420965608466</v>
      </c>
      <c r="O6" t="s">
        <v>59</v>
      </c>
    </row>
    <row r="7" spans="2:15" ht="24" customHeight="1">
      <c r="B7" s="26">
        <v>2</v>
      </c>
      <c r="C7" s="31" t="s">
        <v>16</v>
      </c>
      <c r="D7" s="8">
        <v>35</v>
      </c>
      <c r="E7" s="8">
        <v>6171</v>
      </c>
      <c r="F7" s="8">
        <v>258</v>
      </c>
      <c r="G7" s="8">
        <v>10206</v>
      </c>
      <c r="H7" s="8">
        <v>405</v>
      </c>
      <c r="I7" s="8">
        <v>20584</v>
      </c>
      <c r="J7" s="8">
        <v>869171</v>
      </c>
      <c r="K7" s="8">
        <v>40117</v>
      </c>
      <c r="L7" s="9">
        <f aca="true" t="shared" si="1" ref="L7:L19">F7/D7</f>
        <v>7.371428571428571</v>
      </c>
      <c r="M7" s="9">
        <f aca="true" t="shared" si="2" ref="M7:M19">G7/D7</f>
        <v>291.6</v>
      </c>
      <c r="N7" s="36">
        <f t="shared" si="0"/>
        <v>99.775</v>
      </c>
      <c r="O7" t="s">
        <v>59</v>
      </c>
    </row>
    <row r="8" spans="2:15" s="43" customFormat="1" ht="24" customHeight="1">
      <c r="B8" s="25">
        <v>3</v>
      </c>
      <c r="C8" s="30" t="s">
        <v>17</v>
      </c>
      <c r="D8" s="40">
        <v>16</v>
      </c>
      <c r="E8" s="40">
        <v>2655</v>
      </c>
      <c r="F8" s="40">
        <v>226</v>
      </c>
      <c r="G8" s="40">
        <v>8570</v>
      </c>
      <c r="H8" s="40">
        <v>245</v>
      </c>
      <c r="I8" s="40">
        <v>13876</v>
      </c>
      <c r="J8" s="40">
        <v>585830</v>
      </c>
      <c r="K8" s="40">
        <v>16170</v>
      </c>
      <c r="L8" s="9">
        <f t="shared" si="1"/>
        <v>14.125</v>
      </c>
      <c r="M8" s="41">
        <f>G8/D8</f>
        <v>535.625</v>
      </c>
      <c r="N8" s="42">
        <f t="shared" si="0"/>
        <v>99.58670910493828</v>
      </c>
      <c r="O8" s="43" t="s">
        <v>59</v>
      </c>
    </row>
    <row r="9" spans="2:15" ht="24" customHeight="1">
      <c r="B9" s="26">
        <v>4</v>
      </c>
      <c r="C9" s="31" t="s">
        <v>18</v>
      </c>
      <c r="D9" s="8">
        <v>5</v>
      </c>
      <c r="E9" s="8">
        <v>435</v>
      </c>
      <c r="F9" s="8">
        <v>40</v>
      </c>
      <c r="G9" s="8">
        <v>2622</v>
      </c>
      <c r="H9" s="8">
        <v>50</v>
      </c>
      <c r="I9" s="8">
        <v>3505</v>
      </c>
      <c r="J9" s="8">
        <v>229945</v>
      </c>
      <c r="K9" s="8">
        <v>4100</v>
      </c>
      <c r="L9" s="9">
        <f t="shared" si="1"/>
        <v>8</v>
      </c>
      <c r="M9" s="9">
        <f t="shared" si="2"/>
        <v>524.4</v>
      </c>
      <c r="N9" s="36">
        <f t="shared" si="0"/>
        <v>99.59537037037038</v>
      </c>
      <c r="O9" t="s">
        <v>59</v>
      </c>
    </row>
    <row r="10" spans="2:15" ht="24" customHeight="1">
      <c r="B10" s="25">
        <v>5</v>
      </c>
      <c r="C10" s="30" t="s">
        <v>19</v>
      </c>
      <c r="D10" s="8">
        <v>37</v>
      </c>
      <c r="E10" s="8">
        <v>8812</v>
      </c>
      <c r="F10" s="8">
        <v>71</v>
      </c>
      <c r="G10" s="8">
        <v>3233</v>
      </c>
      <c r="H10" s="8">
        <v>507</v>
      </c>
      <c r="I10" s="8">
        <v>5782</v>
      </c>
      <c r="J10" s="8">
        <v>247645</v>
      </c>
      <c r="K10" s="8">
        <v>47769</v>
      </c>
      <c r="L10" s="9">
        <f t="shared" si="1"/>
        <v>1.9189189189189189</v>
      </c>
      <c r="M10" s="9">
        <f t="shared" si="2"/>
        <v>87.37837837837837</v>
      </c>
      <c r="N10" s="36">
        <f t="shared" si="0"/>
        <v>99.93257841174508</v>
      </c>
      <c r="O10" t="s">
        <v>59</v>
      </c>
    </row>
    <row r="11" spans="2:15" ht="24" customHeight="1">
      <c r="B11" s="26">
        <v>6</v>
      </c>
      <c r="C11" s="30" t="s">
        <v>20</v>
      </c>
      <c r="D11" s="8">
        <v>11</v>
      </c>
      <c r="E11" s="8">
        <v>366</v>
      </c>
      <c r="F11" s="8">
        <v>106</v>
      </c>
      <c r="G11" s="8">
        <v>909</v>
      </c>
      <c r="H11" s="8">
        <v>277</v>
      </c>
      <c r="I11" s="8">
        <v>2304</v>
      </c>
      <c r="J11" s="8">
        <v>2269</v>
      </c>
      <c r="K11" s="8">
        <v>7895</v>
      </c>
      <c r="L11" s="9">
        <f t="shared" si="1"/>
        <v>9.636363636363637</v>
      </c>
      <c r="M11" s="9">
        <f t="shared" si="2"/>
        <v>82.63636363636364</v>
      </c>
      <c r="N11" s="36">
        <f t="shared" si="0"/>
        <v>99.93623737373737</v>
      </c>
      <c r="O11" t="s">
        <v>59</v>
      </c>
    </row>
    <row r="12" spans="2:15" ht="24" customHeight="1">
      <c r="B12" s="25">
        <v>7</v>
      </c>
      <c r="C12" s="30" t="s">
        <v>21</v>
      </c>
      <c r="D12" s="8">
        <v>22</v>
      </c>
      <c r="E12" s="8">
        <v>1993</v>
      </c>
      <c r="F12" s="8">
        <v>69</v>
      </c>
      <c r="G12" s="8">
        <v>2197</v>
      </c>
      <c r="H12" s="8">
        <v>272</v>
      </c>
      <c r="I12" s="8">
        <v>8181</v>
      </c>
      <c r="J12" s="8">
        <v>322195</v>
      </c>
      <c r="K12" s="8">
        <v>30211</v>
      </c>
      <c r="L12" s="9">
        <f t="shared" si="1"/>
        <v>3.1363636363636362</v>
      </c>
      <c r="M12" s="9">
        <f t="shared" si="2"/>
        <v>99.86363636363636</v>
      </c>
      <c r="N12" s="36">
        <f t="shared" si="0"/>
        <v>99.92294472502806</v>
      </c>
      <c r="O12" t="s">
        <v>59</v>
      </c>
    </row>
    <row r="13" spans="2:15" ht="24" customHeight="1">
      <c r="B13" s="26">
        <v>8</v>
      </c>
      <c r="C13" s="30" t="s">
        <v>22</v>
      </c>
      <c r="D13" s="8">
        <v>65</v>
      </c>
      <c r="E13" s="8">
        <v>5107</v>
      </c>
      <c r="F13" s="8">
        <v>894</v>
      </c>
      <c r="G13" s="8">
        <v>43156</v>
      </c>
      <c r="H13" s="8">
        <v>636</v>
      </c>
      <c r="I13" s="8">
        <v>80036</v>
      </c>
      <c r="J13" s="8">
        <v>3496314</v>
      </c>
      <c r="K13" s="8">
        <v>56074</v>
      </c>
      <c r="L13" s="9">
        <f t="shared" si="1"/>
        <v>13.753846153846155</v>
      </c>
      <c r="M13" s="9">
        <f t="shared" si="2"/>
        <v>663.9384615384615</v>
      </c>
      <c r="N13" s="36">
        <f t="shared" si="0"/>
        <v>99.48770180436847</v>
      </c>
      <c r="O13" t="s">
        <v>59</v>
      </c>
    </row>
    <row r="14" spans="2:15" ht="24" customHeight="1">
      <c r="B14" s="25">
        <v>9</v>
      </c>
      <c r="C14" s="30" t="s">
        <v>23</v>
      </c>
      <c r="D14" s="8">
        <v>4</v>
      </c>
      <c r="E14" s="8">
        <v>102</v>
      </c>
      <c r="F14" s="8">
        <v>9</v>
      </c>
      <c r="G14" s="8">
        <v>255</v>
      </c>
      <c r="H14" s="8">
        <v>6</v>
      </c>
      <c r="I14" s="8">
        <v>292</v>
      </c>
      <c r="J14" s="8">
        <v>7810</v>
      </c>
      <c r="K14" s="8">
        <v>118</v>
      </c>
      <c r="L14" s="9">
        <f t="shared" si="1"/>
        <v>2.25</v>
      </c>
      <c r="M14" s="9">
        <f t="shared" si="2"/>
        <v>63.75</v>
      </c>
      <c r="N14" s="36">
        <f t="shared" si="0"/>
        <v>99.95081018518519</v>
      </c>
      <c r="O14" t="s">
        <v>59</v>
      </c>
    </row>
    <row r="15" spans="2:15" ht="24" customHeight="1">
      <c r="B15" s="26">
        <v>10</v>
      </c>
      <c r="C15" s="30" t="s">
        <v>24</v>
      </c>
      <c r="D15" s="8">
        <v>38</v>
      </c>
      <c r="E15" s="8">
        <v>8295</v>
      </c>
      <c r="F15" s="8">
        <v>210</v>
      </c>
      <c r="G15" s="8">
        <v>2866</v>
      </c>
      <c r="H15" s="8">
        <v>278</v>
      </c>
      <c r="I15" s="8">
        <v>15400</v>
      </c>
      <c r="J15" s="8">
        <v>187604</v>
      </c>
      <c r="K15" s="8">
        <v>19545</v>
      </c>
      <c r="L15" s="9">
        <f t="shared" si="1"/>
        <v>5.526315789473684</v>
      </c>
      <c r="M15" s="9">
        <f t="shared" si="2"/>
        <v>75.42105263157895</v>
      </c>
      <c r="N15" s="36">
        <f t="shared" si="0"/>
        <v>99.94180474333983</v>
      </c>
      <c r="O15" t="s">
        <v>59</v>
      </c>
    </row>
    <row r="16" spans="2:15" s="43" customFormat="1" ht="24" customHeight="1">
      <c r="B16" s="25">
        <v>11</v>
      </c>
      <c r="C16" s="30" t="s">
        <v>25</v>
      </c>
      <c r="D16" s="40">
        <v>5</v>
      </c>
      <c r="E16" s="40">
        <v>778</v>
      </c>
      <c r="F16" s="40">
        <v>19</v>
      </c>
      <c r="G16" s="40">
        <v>813</v>
      </c>
      <c r="H16" s="40">
        <v>43</v>
      </c>
      <c r="I16" s="40">
        <v>1130</v>
      </c>
      <c r="J16" s="40">
        <v>51639</v>
      </c>
      <c r="K16" s="40">
        <v>2619</v>
      </c>
      <c r="L16" s="9">
        <f t="shared" si="1"/>
        <v>3.8</v>
      </c>
      <c r="M16" s="41">
        <f t="shared" si="2"/>
        <v>162.6</v>
      </c>
      <c r="N16" s="42">
        <f t="shared" si="0"/>
        <v>99.87453703703704</v>
      </c>
      <c r="O16" s="43" t="s">
        <v>59</v>
      </c>
    </row>
    <row r="17" spans="2:15" ht="24" customHeight="1">
      <c r="B17" s="26">
        <v>12</v>
      </c>
      <c r="C17" s="30" t="s">
        <v>26</v>
      </c>
      <c r="D17" s="8">
        <v>59</v>
      </c>
      <c r="E17" s="8">
        <v>3572</v>
      </c>
      <c r="F17" s="8">
        <v>330</v>
      </c>
      <c r="G17" s="8">
        <v>4587</v>
      </c>
      <c r="H17" s="8">
        <v>929</v>
      </c>
      <c r="I17" s="8">
        <v>339150</v>
      </c>
      <c r="J17" s="8">
        <v>4370994</v>
      </c>
      <c r="K17" s="8">
        <v>972132</v>
      </c>
      <c r="L17" s="9">
        <f t="shared" si="1"/>
        <v>5.593220338983051</v>
      </c>
      <c r="M17" s="9">
        <f t="shared" si="2"/>
        <v>77.7457627118644</v>
      </c>
      <c r="N17" s="36">
        <f t="shared" si="0"/>
        <v>99.94001098556183</v>
      </c>
      <c r="O17" t="s">
        <v>59</v>
      </c>
    </row>
    <row r="18" spans="2:15" s="43" customFormat="1" ht="24" customHeight="1">
      <c r="B18" s="25">
        <v>13</v>
      </c>
      <c r="C18" s="30" t="s">
        <v>27</v>
      </c>
      <c r="D18" s="40">
        <v>40</v>
      </c>
      <c r="E18" s="40">
        <v>5323</v>
      </c>
      <c r="F18" s="40">
        <v>631</v>
      </c>
      <c r="G18" s="40">
        <v>9190</v>
      </c>
      <c r="H18" s="40">
        <v>841</v>
      </c>
      <c r="I18" s="40">
        <v>38599</v>
      </c>
      <c r="J18" s="40">
        <v>569667</v>
      </c>
      <c r="K18" s="40">
        <v>52280</v>
      </c>
      <c r="L18" s="9">
        <f t="shared" si="1"/>
        <v>15.775</v>
      </c>
      <c r="M18" s="41">
        <f t="shared" si="2"/>
        <v>229.75</v>
      </c>
      <c r="N18" s="42">
        <f t="shared" si="0"/>
        <v>99.8227237654321</v>
      </c>
      <c r="O18" s="43" t="s">
        <v>59</v>
      </c>
    </row>
    <row r="19" spans="2:15" ht="24" customHeight="1">
      <c r="B19" s="26">
        <v>14</v>
      </c>
      <c r="C19" s="31" t="s">
        <v>28</v>
      </c>
      <c r="D19" s="8">
        <v>7</v>
      </c>
      <c r="E19" s="8">
        <v>762</v>
      </c>
      <c r="F19" s="8">
        <v>476</v>
      </c>
      <c r="G19" s="8">
        <v>693</v>
      </c>
      <c r="H19" s="8">
        <v>496</v>
      </c>
      <c r="I19" s="8">
        <v>1826</v>
      </c>
      <c r="J19" s="8">
        <v>24503</v>
      </c>
      <c r="K19" s="8">
        <v>3948</v>
      </c>
      <c r="L19" s="9">
        <f t="shared" si="1"/>
        <v>68</v>
      </c>
      <c r="M19" s="9">
        <f t="shared" si="2"/>
        <v>99</v>
      </c>
      <c r="N19" s="36">
        <f t="shared" si="0"/>
        <v>99.92361111111111</v>
      </c>
      <c r="O19" t="s">
        <v>59</v>
      </c>
    </row>
    <row r="20" spans="2:15" ht="24" customHeight="1">
      <c r="B20" s="25">
        <v>15</v>
      </c>
      <c r="C20" s="30" t="s">
        <v>29</v>
      </c>
      <c r="D20" s="8">
        <v>20</v>
      </c>
      <c r="E20" s="8">
        <v>817</v>
      </c>
      <c r="F20" s="8">
        <v>94</v>
      </c>
      <c r="G20" s="8">
        <v>3304</v>
      </c>
      <c r="H20" s="8">
        <v>174</v>
      </c>
      <c r="I20" s="8">
        <v>3732</v>
      </c>
      <c r="J20" s="8">
        <v>150750</v>
      </c>
      <c r="K20" s="8">
        <v>6694</v>
      </c>
      <c r="L20" s="9">
        <f>F20/D20</f>
        <v>4.7</v>
      </c>
      <c r="M20" s="9">
        <f>G20/D20</f>
        <v>165.2</v>
      </c>
      <c r="N20" s="36">
        <f t="shared" si="0"/>
        <v>99.87253086419753</v>
      </c>
      <c r="O20" s="43" t="s">
        <v>59</v>
      </c>
    </row>
    <row r="21" spans="2:14" ht="24" customHeight="1">
      <c r="B21" s="178" t="s">
        <v>30</v>
      </c>
      <c r="C21" s="179"/>
      <c r="D21" s="10">
        <f>SUM(D6:D20)</f>
        <v>532</v>
      </c>
      <c r="E21" s="10">
        <f aca="true" t="shared" si="3" ref="E21:J21">SUM(E6:E20)</f>
        <v>60106</v>
      </c>
      <c r="F21" s="10">
        <f t="shared" si="3"/>
        <v>4911</v>
      </c>
      <c r="G21" s="10">
        <f t="shared" si="3"/>
        <v>150471</v>
      </c>
      <c r="H21" s="10">
        <f t="shared" si="3"/>
        <v>8187</v>
      </c>
      <c r="I21" s="10">
        <f t="shared" si="3"/>
        <v>679984</v>
      </c>
      <c r="J21" s="10">
        <f t="shared" si="3"/>
        <v>16839092</v>
      </c>
      <c r="K21" s="10">
        <f>SUM(K6:K20)</f>
        <v>1569484</v>
      </c>
      <c r="L21" s="46">
        <f>F21/D21</f>
        <v>9.231203007518797</v>
      </c>
      <c r="M21" s="46">
        <f>G21/D21</f>
        <v>282.84022556390977</v>
      </c>
      <c r="N21" s="36">
        <f>(1-((M21)/(24*90*60)))*100</f>
        <v>99.78175908521303</v>
      </c>
    </row>
    <row r="23" spans="2:9" ht="15.75">
      <c r="B23" s="169" t="s">
        <v>60</v>
      </c>
      <c r="C23" s="169"/>
      <c r="D23" s="169"/>
      <c r="E23" s="169"/>
      <c r="F23" s="169"/>
      <c r="G23" s="169"/>
      <c r="H23" s="169"/>
      <c r="I23" s="169"/>
    </row>
    <row r="24" ht="15">
      <c r="J24" s="47">
        <f>5045/589</f>
        <v>8.565365025466892</v>
      </c>
    </row>
    <row r="25" spans="2:7" ht="15">
      <c r="B25" s="11" t="s">
        <v>31</v>
      </c>
      <c r="G25" s="11" t="s">
        <v>32</v>
      </c>
    </row>
    <row r="27" spans="2:9" ht="15">
      <c r="B27" s="12" t="s">
        <v>33</v>
      </c>
      <c r="C27" s="12"/>
      <c r="D27" s="13" t="s">
        <v>34</v>
      </c>
      <c r="E27" s="13">
        <f>I21/E21</f>
        <v>11.313080224935947</v>
      </c>
      <c r="F27" s="14"/>
      <c r="G27" s="170" t="s">
        <v>35</v>
      </c>
      <c r="H27" s="170"/>
      <c r="I27" s="170"/>
    </row>
    <row r="28" spans="2:10" ht="15">
      <c r="B28" s="12"/>
      <c r="C28" s="12"/>
      <c r="D28" s="16"/>
      <c r="E28" s="13"/>
      <c r="F28" s="17"/>
      <c r="G28" s="18" t="s">
        <v>36</v>
      </c>
      <c r="H28" s="38" t="s">
        <v>37</v>
      </c>
      <c r="I28" s="19">
        <f>F21/D21</f>
        <v>9.231203007518797</v>
      </c>
      <c r="J28" s="11" t="s">
        <v>38</v>
      </c>
    </row>
    <row r="29" spans="2:9" ht="15">
      <c r="B29" s="12" t="s">
        <v>39</v>
      </c>
      <c r="C29" s="12"/>
      <c r="D29" s="16" t="s">
        <v>34</v>
      </c>
      <c r="E29" s="13">
        <f>J21/E21</f>
        <v>280.15659002429044</v>
      </c>
      <c r="F29" s="17" t="s">
        <v>40</v>
      </c>
      <c r="G29" s="18"/>
      <c r="H29" s="38"/>
      <c r="I29" s="20"/>
    </row>
    <row r="30" spans="2:10" ht="15">
      <c r="B30" s="12"/>
      <c r="C30" s="12"/>
      <c r="D30" s="16"/>
      <c r="E30" s="13"/>
      <c r="F30" s="17"/>
      <c r="G30" s="18" t="s">
        <v>41</v>
      </c>
      <c r="H30" s="38" t="s">
        <v>42</v>
      </c>
      <c r="I30" s="19">
        <f>G21/D21</f>
        <v>282.84022556390977</v>
      </c>
      <c r="J30" s="17" t="s">
        <v>43</v>
      </c>
    </row>
    <row r="31" spans="2:9" ht="15">
      <c r="B31" s="12" t="s">
        <v>44</v>
      </c>
      <c r="C31" s="12"/>
      <c r="D31" s="16" t="s">
        <v>34</v>
      </c>
      <c r="E31" s="13">
        <f>K21/E21</f>
        <v>26.111935580474494</v>
      </c>
      <c r="F31" s="17"/>
      <c r="G31" s="18"/>
      <c r="H31" s="18"/>
      <c r="I31" s="20"/>
    </row>
    <row r="32" spans="5:9" ht="52.5" customHeight="1">
      <c r="E32" s="17"/>
      <c r="F32" s="15"/>
      <c r="G32" s="21" t="s">
        <v>45</v>
      </c>
      <c r="H32" s="22" t="s">
        <v>46</v>
      </c>
      <c r="I32" s="23">
        <f>(1-(I30/(24*90*60)))*100</f>
        <v>99.78175908521303</v>
      </c>
    </row>
    <row r="34" spans="2:14" s="2" customFormat="1" ht="51" customHeight="1">
      <c r="B34" s="171" t="s">
        <v>65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7" spans="2:13" ht="23.25">
      <c r="B37" s="173" t="s">
        <v>58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" t="s">
        <v>51</v>
      </c>
    </row>
    <row r="38" spans="2:14" ht="24" customHeight="1">
      <c r="B38" s="180" t="s">
        <v>48</v>
      </c>
      <c r="C38" s="181"/>
      <c r="D38" s="182"/>
      <c r="I38" s="2"/>
      <c r="L38" s="177" t="s">
        <v>1</v>
      </c>
      <c r="M38" s="177"/>
      <c r="N38" s="177"/>
    </row>
    <row r="39" spans="2:14" ht="105">
      <c r="B39" s="3" t="s">
        <v>2</v>
      </c>
      <c r="C39" s="4" t="s">
        <v>3</v>
      </c>
      <c r="D39" s="5" t="s">
        <v>4</v>
      </c>
      <c r="E39" s="6" t="s">
        <v>5</v>
      </c>
      <c r="F39" s="6" t="s">
        <v>6</v>
      </c>
      <c r="G39" s="6" t="s">
        <v>7</v>
      </c>
      <c r="H39" s="6" t="s">
        <v>8</v>
      </c>
      <c r="I39" s="6" t="s">
        <v>9</v>
      </c>
      <c r="J39" s="6" t="s">
        <v>10</v>
      </c>
      <c r="K39" s="6" t="s">
        <v>11</v>
      </c>
      <c r="L39" s="7" t="s">
        <v>12</v>
      </c>
      <c r="M39" s="7" t="s">
        <v>13</v>
      </c>
      <c r="N39" s="7" t="s">
        <v>14</v>
      </c>
    </row>
    <row r="40" spans="2:14" ht="15">
      <c r="B40" s="3">
        <v>1</v>
      </c>
      <c r="C40" s="4">
        <v>2</v>
      </c>
      <c r="D40" s="5">
        <v>3</v>
      </c>
      <c r="E40" s="4">
        <v>4</v>
      </c>
      <c r="F40" s="5">
        <v>5</v>
      </c>
      <c r="G40" s="4">
        <v>6</v>
      </c>
      <c r="H40" s="5">
        <v>7</v>
      </c>
      <c r="I40" s="4">
        <v>8</v>
      </c>
      <c r="J40" s="5">
        <v>9</v>
      </c>
      <c r="K40" s="4">
        <v>10</v>
      </c>
      <c r="L40" s="5">
        <v>11</v>
      </c>
      <c r="M40" s="4">
        <v>12</v>
      </c>
      <c r="N40" s="6">
        <v>13</v>
      </c>
    </row>
    <row r="41" spans="2:15" ht="21.75" customHeight="1">
      <c r="B41" s="25">
        <v>1</v>
      </c>
      <c r="C41" s="30" t="s">
        <v>15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9">
        <v>0</v>
      </c>
      <c r="M41" s="9">
        <v>0</v>
      </c>
      <c r="N41" s="35"/>
      <c r="O41" t="s">
        <v>59</v>
      </c>
    </row>
    <row r="42" spans="2:15" ht="21.75" customHeight="1">
      <c r="B42" s="26">
        <v>2</v>
      </c>
      <c r="C42" s="31" t="s">
        <v>16</v>
      </c>
      <c r="D42" s="8">
        <v>19</v>
      </c>
      <c r="E42" s="8">
        <v>4118</v>
      </c>
      <c r="F42" s="8">
        <v>443</v>
      </c>
      <c r="G42" s="8">
        <v>14485</v>
      </c>
      <c r="H42" s="8">
        <v>528</v>
      </c>
      <c r="I42" s="8">
        <v>35105</v>
      </c>
      <c r="J42" s="8">
        <v>1111653</v>
      </c>
      <c r="K42" s="8">
        <v>41131</v>
      </c>
      <c r="L42" s="9">
        <f>F42/D42</f>
        <v>23.31578947368421</v>
      </c>
      <c r="M42" s="9">
        <f aca="true" t="shared" si="4" ref="M42:M56">G42/D42</f>
        <v>762.3684210526316</v>
      </c>
      <c r="N42" s="35">
        <f>(1-((M42)/(24*90*60)))*100</f>
        <v>99.41175276153346</v>
      </c>
      <c r="O42" t="s">
        <v>59</v>
      </c>
    </row>
    <row r="43" spans="2:15" ht="21.75" customHeight="1">
      <c r="B43" s="25">
        <v>3</v>
      </c>
      <c r="C43" s="30" t="s">
        <v>17</v>
      </c>
      <c r="D43" s="8">
        <v>34</v>
      </c>
      <c r="E43" s="8">
        <v>6165</v>
      </c>
      <c r="F43" s="8">
        <v>431</v>
      </c>
      <c r="G43" s="8">
        <v>10339</v>
      </c>
      <c r="H43" s="8">
        <v>517</v>
      </c>
      <c r="I43" s="8">
        <v>27462</v>
      </c>
      <c r="J43" s="8">
        <v>662773</v>
      </c>
      <c r="K43" s="8">
        <v>31574</v>
      </c>
      <c r="L43" s="9">
        <f aca="true" t="shared" si="5" ref="L43:L56">F43/D43</f>
        <v>12.676470588235293</v>
      </c>
      <c r="M43" s="9">
        <f t="shared" si="4"/>
        <v>304.0882352941176</v>
      </c>
      <c r="N43" s="35">
        <f aca="true" t="shared" si="6" ref="N43:N56">(1-((M43)/(24*90*60)))*100</f>
        <v>99.76536401597677</v>
      </c>
      <c r="O43" t="s">
        <v>59</v>
      </c>
    </row>
    <row r="44" spans="2:15" ht="21.75" customHeight="1">
      <c r="B44" s="26">
        <v>4</v>
      </c>
      <c r="C44" s="31" t="s">
        <v>18</v>
      </c>
      <c r="D44" s="8">
        <v>4</v>
      </c>
      <c r="E44" s="8">
        <v>562</v>
      </c>
      <c r="F44" s="8">
        <v>22</v>
      </c>
      <c r="G44" s="8">
        <v>3243</v>
      </c>
      <c r="H44" s="8">
        <v>74</v>
      </c>
      <c r="I44" s="8">
        <v>3295</v>
      </c>
      <c r="J44" s="8">
        <v>435054</v>
      </c>
      <c r="K44" s="8">
        <v>10479</v>
      </c>
      <c r="L44" s="9">
        <f t="shared" si="5"/>
        <v>5.5</v>
      </c>
      <c r="M44" s="9">
        <f t="shared" si="4"/>
        <v>810.75</v>
      </c>
      <c r="N44" s="35">
        <f t="shared" si="6"/>
        <v>99.3744212962963</v>
      </c>
      <c r="O44" t="s">
        <v>59</v>
      </c>
    </row>
    <row r="45" spans="2:15" ht="21.75" customHeight="1">
      <c r="B45" s="25">
        <v>5</v>
      </c>
      <c r="C45" s="30" t="s">
        <v>19</v>
      </c>
      <c r="D45" s="8">
        <v>73</v>
      </c>
      <c r="E45" s="8">
        <v>15730</v>
      </c>
      <c r="F45" s="8">
        <v>349</v>
      </c>
      <c r="G45" s="8">
        <v>14315</v>
      </c>
      <c r="H45" s="8">
        <v>514</v>
      </c>
      <c r="I45" s="8">
        <v>26852</v>
      </c>
      <c r="J45" s="8">
        <v>1079809</v>
      </c>
      <c r="K45" s="8">
        <v>38743</v>
      </c>
      <c r="L45" s="9">
        <f>F45/D45</f>
        <v>4.780821917808219</v>
      </c>
      <c r="M45" s="9">
        <f>G45/D45</f>
        <v>196.0958904109589</v>
      </c>
      <c r="N45" s="35">
        <f>(1-((M45)/(24*90*60)))*100</f>
        <v>99.84869144258414</v>
      </c>
      <c r="O45" t="s">
        <v>59</v>
      </c>
    </row>
    <row r="46" spans="2:15" ht="21.75" customHeight="1">
      <c r="B46" s="26">
        <v>6</v>
      </c>
      <c r="C46" s="30" t="s">
        <v>20</v>
      </c>
      <c r="D46" s="8">
        <v>22</v>
      </c>
      <c r="E46" s="8">
        <v>1098</v>
      </c>
      <c r="F46" s="8">
        <v>221</v>
      </c>
      <c r="G46" s="8">
        <v>2045</v>
      </c>
      <c r="H46" s="8">
        <v>332</v>
      </c>
      <c r="I46" s="8">
        <v>14723</v>
      </c>
      <c r="J46" s="8">
        <v>114266</v>
      </c>
      <c r="K46" s="8">
        <v>21392</v>
      </c>
      <c r="L46" s="9">
        <f t="shared" si="5"/>
        <v>10.045454545454545</v>
      </c>
      <c r="M46" s="9">
        <f t="shared" si="4"/>
        <v>92.95454545454545</v>
      </c>
      <c r="N46" s="35">
        <f t="shared" si="6"/>
        <v>99.92827581369248</v>
      </c>
      <c r="O46" t="s">
        <v>59</v>
      </c>
    </row>
    <row r="47" spans="2:15" ht="21.75" customHeight="1">
      <c r="B47" s="25">
        <v>7</v>
      </c>
      <c r="C47" s="30" t="s">
        <v>21</v>
      </c>
      <c r="D47" s="8">
        <v>18</v>
      </c>
      <c r="E47" s="8">
        <v>954</v>
      </c>
      <c r="F47" s="8">
        <v>144</v>
      </c>
      <c r="G47" s="8">
        <v>2622</v>
      </c>
      <c r="H47" s="8">
        <v>244</v>
      </c>
      <c r="I47" s="8">
        <v>5404</v>
      </c>
      <c r="J47" s="8">
        <v>113178</v>
      </c>
      <c r="K47" s="8">
        <v>11971</v>
      </c>
      <c r="L47" s="9">
        <f t="shared" si="5"/>
        <v>8</v>
      </c>
      <c r="M47" s="9">
        <f t="shared" si="4"/>
        <v>145.66666666666666</v>
      </c>
      <c r="N47" s="35">
        <f t="shared" si="6"/>
        <v>99.88760288065843</v>
      </c>
      <c r="O47" t="s">
        <v>59</v>
      </c>
    </row>
    <row r="48" spans="2:15" ht="21.75" customHeight="1">
      <c r="B48" s="26">
        <v>8</v>
      </c>
      <c r="C48" s="30" t="s">
        <v>22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9">
        <v>0</v>
      </c>
      <c r="M48" s="9">
        <v>0</v>
      </c>
      <c r="N48" s="35"/>
      <c r="O48" t="s">
        <v>59</v>
      </c>
    </row>
    <row r="49" spans="2:15" ht="21.75" customHeight="1">
      <c r="B49" s="25">
        <v>9</v>
      </c>
      <c r="C49" s="30" t="s">
        <v>23</v>
      </c>
      <c r="D49" s="8">
        <v>31</v>
      </c>
      <c r="E49" s="8">
        <v>1570</v>
      </c>
      <c r="F49" s="8">
        <v>595</v>
      </c>
      <c r="G49" s="8">
        <v>10013</v>
      </c>
      <c r="H49" s="8">
        <v>1270</v>
      </c>
      <c r="I49" s="8">
        <v>33702</v>
      </c>
      <c r="J49" s="8">
        <v>588935</v>
      </c>
      <c r="K49" s="8">
        <v>67024</v>
      </c>
      <c r="L49" s="9">
        <f t="shared" si="5"/>
        <v>19.193548387096776</v>
      </c>
      <c r="M49" s="9">
        <f t="shared" si="4"/>
        <v>323</v>
      </c>
      <c r="N49" s="35">
        <f t="shared" si="6"/>
        <v>99.75077160493827</v>
      </c>
      <c r="O49" t="s">
        <v>59</v>
      </c>
    </row>
    <row r="50" spans="2:15" ht="21.75" customHeight="1">
      <c r="B50" s="26">
        <v>10</v>
      </c>
      <c r="C50" s="30" t="s">
        <v>24</v>
      </c>
      <c r="D50" s="8">
        <v>6</v>
      </c>
      <c r="E50" s="8">
        <v>1443</v>
      </c>
      <c r="F50" s="8">
        <v>111</v>
      </c>
      <c r="G50" s="8">
        <v>1844</v>
      </c>
      <c r="H50" s="8">
        <v>156</v>
      </c>
      <c r="I50" s="8">
        <v>11159</v>
      </c>
      <c r="J50" s="8">
        <v>188067</v>
      </c>
      <c r="K50" s="8">
        <v>16269</v>
      </c>
      <c r="L50" s="9">
        <f t="shared" si="5"/>
        <v>18.5</v>
      </c>
      <c r="M50" s="9">
        <f t="shared" si="4"/>
        <v>307.3333333333333</v>
      </c>
      <c r="N50" s="35">
        <f t="shared" si="6"/>
        <v>99.76286008230453</v>
      </c>
      <c r="O50" t="s">
        <v>59</v>
      </c>
    </row>
    <row r="51" spans="2:15" ht="21.75" customHeight="1">
      <c r="B51" s="25">
        <v>11</v>
      </c>
      <c r="C51" s="30" t="s">
        <v>25</v>
      </c>
      <c r="D51" s="8">
        <v>19</v>
      </c>
      <c r="E51" s="8">
        <v>3631</v>
      </c>
      <c r="F51" s="8">
        <v>2206</v>
      </c>
      <c r="G51" s="8">
        <v>3955</v>
      </c>
      <c r="H51" s="8">
        <v>2252</v>
      </c>
      <c r="I51" s="8">
        <v>8828</v>
      </c>
      <c r="J51" s="8">
        <v>130868</v>
      </c>
      <c r="K51" s="8">
        <v>11307</v>
      </c>
      <c r="L51" s="9">
        <f t="shared" si="5"/>
        <v>116.10526315789474</v>
      </c>
      <c r="M51" s="9">
        <f t="shared" si="4"/>
        <v>208.1578947368421</v>
      </c>
      <c r="N51" s="35">
        <f t="shared" si="6"/>
        <v>99.83938434048083</v>
      </c>
      <c r="O51" t="s">
        <v>59</v>
      </c>
    </row>
    <row r="52" spans="2:15" ht="21.75" customHeight="1">
      <c r="B52" s="26">
        <v>12</v>
      </c>
      <c r="C52" s="30" t="s">
        <v>26</v>
      </c>
      <c r="D52" s="8">
        <v>12</v>
      </c>
      <c r="E52" s="8">
        <v>2623</v>
      </c>
      <c r="F52" s="8">
        <v>482</v>
      </c>
      <c r="G52" s="8">
        <v>10934</v>
      </c>
      <c r="H52" s="8">
        <v>556</v>
      </c>
      <c r="I52" s="8">
        <v>41199</v>
      </c>
      <c r="J52" s="8">
        <v>870447</v>
      </c>
      <c r="K52" s="8">
        <v>42515</v>
      </c>
      <c r="L52" s="9">
        <f t="shared" si="5"/>
        <v>40.166666666666664</v>
      </c>
      <c r="M52" s="9">
        <f t="shared" si="4"/>
        <v>911.1666666666666</v>
      </c>
      <c r="N52" s="35">
        <f t="shared" si="6"/>
        <v>99.29693930041152</v>
      </c>
      <c r="O52" t="s">
        <v>59</v>
      </c>
    </row>
    <row r="53" spans="2:15" ht="21.75" customHeight="1">
      <c r="B53" s="25">
        <v>13</v>
      </c>
      <c r="C53" s="30" t="s">
        <v>27</v>
      </c>
      <c r="D53" s="8">
        <v>23</v>
      </c>
      <c r="E53" s="8">
        <v>5301</v>
      </c>
      <c r="F53" s="8">
        <v>1551</v>
      </c>
      <c r="G53" s="8">
        <v>54443</v>
      </c>
      <c r="H53" s="8">
        <v>1780</v>
      </c>
      <c r="I53" s="8">
        <v>77904</v>
      </c>
      <c r="J53" s="8">
        <v>2643979</v>
      </c>
      <c r="K53" s="8">
        <v>94417</v>
      </c>
      <c r="L53" s="9">
        <f t="shared" si="5"/>
        <v>67.43478260869566</v>
      </c>
      <c r="M53" s="9">
        <f t="shared" si="4"/>
        <v>2367.086956521739</v>
      </c>
      <c r="N53" s="35">
        <f t="shared" si="6"/>
        <v>98.17354401502952</v>
      </c>
      <c r="O53" t="s">
        <v>59</v>
      </c>
    </row>
    <row r="54" spans="2:15" ht="21.75" customHeight="1">
      <c r="B54" s="26">
        <v>14</v>
      </c>
      <c r="C54" s="31" t="s">
        <v>28</v>
      </c>
      <c r="D54" s="8">
        <v>16</v>
      </c>
      <c r="E54" s="8">
        <v>1024</v>
      </c>
      <c r="F54" s="8">
        <v>543</v>
      </c>
      <c r="G54" s="8">
        <v>6588</v>
      </c>
      <c r="H54" s="8">
        <v>566</v>
      </c>
      <c r="I54" s="8">
        <v>6718</v>
      </c>
      <c r="J54" s="8">
        <v>428120</v>
      </c>
      <c r="K54" s="8">
        <v>8500</v>
      </c>
      <c r="L54" s="9">
        <f t="shared" si="5"/>
        <v>33.9375</v>
      </c>
      <c r="M54" s="9">
        <f t="shared" si="4"/>
        <v>411.75</v>
      </c>
      <c r="N54" s="35">
        <f t="shared" si="6"/>
        <v>99.68229166666667</v>
      </c>
      <c r="O54" t="s">
        <v>59</v>
      </c>
    </row>
    <row r="55" spans="2:15" ht="21.75" customHeight="1">
      <c r="B55" s="25">
        <v>15</v>
      </c>
      <c r="C55" s="30" t="s">
        <v>29</v>
      </c>
      <c r="D55" s="8">
        <v>6</v>
      </c>
      <c r="E55" s="8">
        <v>225</v>
      </c>
      <c r="F55" s="8">
        <v>38</v>
      </c>
      <c r="G55" s="8">
        <v>3710</v>
      </c>
      <c r="H55" s="8">
        <v>61</v>
      </c>
      <c r="I55" s="8">
        <v>2779</v>
      </c>
      <c r="J55" s="8">
        <v>128659</v>
      </c>
      <c r="K55" s="8">
        <v>5945</v>
      </c>
      <c r="L55" s="9">
        <f t="shared" si="5"/>
        <v>6.333333333333333</v>
      </c>
      <c r="M55" s="9">
        <f t="shared" si="4"/>
        <v>618.3333333333334</v>
      </c>
      <c r="N55" s="35">
        <f t="shared" si="6"/>
        <v>99.52289094650206</v>
      </c>
      <c r="O55" t="s">
        <v>59</v>
      </c>
    </row>
    <row r="56" spans="2:14" ht="21.75" customHeight="1">
      <c r="B56" s="178" t="s">
        <v>30</v>
      </c>
      <c r="C56" s="179"/>
      <c r="D56" s="10">
        <f>SUM(D41:D55)</f>
        <v>283</v>
      </c>
      <c r="E56" s="10">
        <f>SUM(E41:E55)</f>
        <v>44444</v>
      </c>
      <c r="F56" s="10">
        <f aca="true" t="shared" si="7" ref="F56:K56">SUM(F41:F55)</f>
        <v>7136</v>
      </c>
      <c r="G56" s="10">
        <f t="shared" si="7"/>
        <v>138536</v>
      </c>
      <c r="H56" s="10">
        <f t="shared" si="7"/>
        <v>8850</v>
      </c>
      <c r="I56" s="10">
        <f t="shared" si="7"/>
        <v>295130</v>
      </c>
      <c r="J56" s="10">
        <f t="shared" si="7"/>
        <v>8495808</v>
      </c>
      <c r="K56" s="10">
        <f t="shared" si="7"/>
        <v>401267</v>
      </c>
      <c r="L56" s="46">
        <f t="shared" si="5"/>
        <v>25.215547703180214</v>
      </c>
      <c r="M56" s="46">
        <f t="shared" si="4"/>
        <v>489.52650176678446</v>
      </c>
      <c r="N56" s="36">
        <f t="shared" si="6"/>
        <v>99.62227893382193</v>
      </c>
    </row>
    <row r="58" spans="2:9" ht="15.75">
      <c r="B58" s="169" t="s">
        <v>61</v>
      </c>
      <c r="C58" s="169"/>
      <c r="D58" s="169"/>
      <c r="E58" s="169"/>
      <c r="F58" s="169"/>
      <c r="G58" s="169"/>
      <c r="H58" s="169"/>
      <c r="I58" s="169"/>
    </row>
    <row r="60" spans="2:7" ht="15">
      <c r="B60" s="11" t="s">
        <v>31</v>
      </c>
      <c r="G60" s="11" t="s">
        <v>32</v>
      </c>
    </row>
    <row r="62" spans="2:9" ht="15">
      <c r="B62" s="12" t="s">
        <v>33</v>
      </c>
      <c r="C62" s="12"/>
      <c r="D62" s="13" t="s">
        <v>34</v>
      </c>
      <c r="E62" s="13">
        <f>I56/E56</f>
        <v>6.640491404914049</v>
      </c>
      <c r="F62" s="14"/>
      <c r="G62" s="170" t="s">
        <v>35</v>
      </c>
      <c r="H62" s="170"/>
      <c r="I62" s="170"/>
    </row>
    <row r="63" spans="2:10" ht="15">
      <c r="B63" s="12"/>
      <c r="C63" s="12"/>
      <c r="D63" s="16"/>
      <c r="E63" s="13"/>
      <c r="F63" s="17"/>
      <c r="G63" s="18" t="s">
        <v>36</v>
      </c>
      <c r="H63" s="38" t="s">
        <v>37</v>
      </c>
      <c r="I63" s="19">
        <f>F56/D56</f>
        <v>25.215547703180214</v>
      </c>
      <c r="J63" s="11" t="s">
        <v>38</v>
      </c>
    </row>
    <row r="64" spans="2:9" ht="15">
      <c r="B64" s="12" t="s">
        <v>39</v>
      </c>
      <c r="C64" s="12"/>
      <c r="D64" s="16" t="s">
        <v>34</v>
      </c>
      <c r="E64" s="13">
        <f>J56/E56</f>
        <v>191.15759157591575</v>
      </c>
      <c r="F64" s="17" t="s">
        <v>40</v>
      </c>
      <c r="G64" s="18"/>
      <c r="H64" s="38"/>
      <c r="I64" s="20"/>
    </row>
    <row r="65" spans="2:10" ht="15">
      <c r="B65" s="12"/>
      <c r="C65" s="12"/>
      <c r="D65" s="16"/>
      <c r="E65" s="13"/>
      <c r="F65" s="17"/>
      <c r="G65" s="18" t="s">
        <v>41</v>
      </c>
      <c r="H65" s="38" t="s">
        <v>42</v>
      </c>
      <c r="I65" s="19">
        <f>G56/D56</f>
        <v>489.52650176678446</v>
      </c>
      <c r="J65" s="17" t="s">
        <v>43</v>
      </c>
    </row>
    <row r="66" spans="2:9" ht="15">
      <c r="B66" s="12" t="s">
        <v>44</v>
      </c>
      <c r="C66" s="12"/>
      <c r="D66" s="16" t="s">
        <v>34</v>
      </c>
      <c r="E66" s="13">
        <f>K56/E56</f>
        <v>9.02859778597786</v>
      </c>
      <c r="F66" s="17"/>
      <c r="G66" s="18"/>
      <c r="H66" s="18"/>
      <c r="I66" s="20"/>
    </row>
    <row r="67" spans="5:9" ht="45">
      <c r="E67" s="17"/>
      <c r="F67" s="15"/>
      <c r="G67" s="21" t="s">
        <v>45</v>
      </c>
      <c r="H67" s="22" t="s">
        <v>46</v>
      </c>
      <c r="I67" s="23">
        <f>(1-(I65/(24*90*60)))*100</f>
        <v>99.62227893382193</v>
      </c>
    </row>
    <row r="69" spans="2:14" ht="48.75" customHeight="1">
      <c r="B69" s="171" t="s">
        <v>65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</row>
    <row r="72" spans="2:13" ht="23.25">
      <c r="B72" s="173" t="s">
        <v>58</v>
      </c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" t="s">
        <v>52</v>
      </c>
    </row>
    <row r="73" spans="2:14" ht="22.5" customHeight="1">
      <c r="B73" s="180" t="s">
        <v>66</v>
      </c>
      <c r="C73" s="181"/>
      <c r="D73" s="182"/>
      <c r="I73" s="2"/>
      <c r="L73" s="177" t="s">
        <v>1</v>
      </c>
      <c r="M73" s="177"/>
      <c r="N73" s="177"/>
    </row>
    <row r="74" spans="2:14" ht="124.5" customHeight="1">
      <c r="B74" s="3" t="s">
        <v>2</v>
      </c>
      <c r="C74" s="4" t="s">
        <v>3</v>
      </c>
      <c r="D74" s="5" t="s">
        <v>4</v>
      </c>
      <c r="E74" s="6" t="s">
        <v>5</v>
      </c>
      <c r="F74" s="6" t="s">
        <v>6</v>
      </c>
      <c r="G74" s="6" t="s">
        <v>7</v>
      </c>
      <c r="H74" s="6" t="s">
        <v>8</v>
      </c>
      <c r="I74" s="6" t="s">
        <v>9</v>
      </c>
      <c r="J74" s="6" t="s">
        <v>10</v>
      </c>
      <c r="K74" s="6" t="s">
        <v>11</v>
      </c>
      <c r="L74" s="7" t="s">
        <v>12</v>
      </c>
      <c r="M74" s="7" t="s">
        <v>13</v>
      </c>
      <c r="N74" s="7" t="s">
        <v>14</v>
      </c>
    </row>
    <row r="75" spans="2:14" ht="19.5" customHeight="1">
      <c r="B75" s="3">
        <v>1</v>
      </c>
      <c r="C75" s="4">
        <v>2</v>
      </c>
      <c r="D75" s="5">
        <v>3</v>
      </c>
      <c r="E75" s="4">
        <v>4</v>
      </c>
      <c r="F75" s="5">
        <v>5</v>
      </c>
      <c r="G75" s="4">
        <v>6</v>
      </c>
      <c r="H75" s="5">
        <v>7</v>
      </c>
      <c r="I75" s="4">
        <v>8</v>
      </c>
      <c r="J75" s="5">
        <v>9</v>
      </c>
      <c r="K75" s="4">
        <v>10</v>
      </c>
      <c r="L75" s="5">
        <v>11</v>
      </c>
      <c r="M75" s="4">
        <v>12</v>
      </c>
      <c r="N75" s="6">
        <v>13</v>
      </c>
    </row>
    <row r="76" spans="2:15" ht="21.75" customHeight="1">
      <c r="B76" s="25">
        <v>1</v>
      </c>
      <c r="C76" s="30" t="s">
        <v>15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9">
        <v>0</v>
      </c>
      <c r="M76" s="9">
        <v>0</v>
      </c>
      <c r="N76" s="35"/>
      <c r="O76" t="s">
        <v>62</v>
      </c>
    </row>
    <row r="77" spans="2:15" ht="21.75" customHeight="1">
      <c r="B77" s="26">
        <v>2</v>
      </c>
      <c r="C77" s="31" t="s">
        <v>16</v>
      </c>
      <c r="D77" s="8">
        <v>5</v>
      </c>
      <c r="E77" s="8">
        <v>924</v>
      </c>
      <c r="F77" s="8">
        <v>48</v>
      </c>
      <c r="G77" s="8">
        <v>1313</v>
      </c>
      <c r="H77" s="8">
        <v>93</v>
      </c>
      <c r="I77" s="8">
        <v>3738</v>
      </c>
      <c r="J77" s="8">
        <v>101032</v>
      </c>
      <c r="K77" s="8">
        <v>7260</v>
      </c>
      <c r="L77" s="9">
        <f>F77/D77</f>
        <v>9.6</v>
      </c>
      <c r="M77" s="9">
        <f aca="true" t="shared" si="8" ref="M77:M90">G77/D77</f>
        <v>262.6</v>
      </c>
      <c r="N77" s="35">
        <f>(1-((M77)/(24*90*60)))*100</f>
        <v>99.79737654320988</v>
      </c>
      <c r="O77" t="s">
        <v>62</v>
      </c>
    </row>
    <row r="78" spans="2:15" ht="21.75" customHeight="1">
      <c r="B78" s="25">
        <v>3</v>
      </c>
      <c r="C78" s="30" t="s">
        <v>17</v>
      </c>
      <c r="D78" s="8">
        <v>453</v>
      </c>
      <c r="E78" s="8">
        <v>65994</v>
      </c>
      <c r="F78" s="8">
        <v>8373</v>
      </c>
      <c r="G78" s="8">
        <v>455889</v>
      </c>
      <c r="H78" s="8">
        <v>10304</v>
      </c>
      <c r="I78" s="8">
        <v>429573</v>
      </c>
      <c r="J78" s="8">
        <v>23457026</v>
      </c>
      <c r="K78" s="8">
        <v>529123</v>
      </c>
      <c r="L78" s="9">
        <f aca="true" t="shared" si="9" ref="L78:L91">F78/D78</f>
        <v>18.483443708609272</v>
      </c>
      <c r="M78" s="9">
        <f t="shared" si="8"/>
        <v>1006.3774834437086</v>
      </c>
      <c r="N78" s="35">
        <f aca="true" t="shared" si="10" ref="N78:N91">(1-((M78)/(24*90*60)))*100</f>
        <v>99.22347416400949</v>
      </c>
      <c r="O78" t="s">
        <v>62</v>
      </c>
    </row>
    <row r="79" spans="2:15" ht="21.75" customHeight="1">
      <c r="B79" s="26">
        <v>4</v>
      </c>
      <c r="C79" s="31" t="s">
        <v>18</v>
      </c>
      <c r="D79" s="8">
        <v>202</v>
      </c>
      <c r="E79" s="8">
        <v>11503</v>
      </c>
      <c r="F79" s="8">
        <v>11340</v>
      </c>
      <c r="G79" s="8">
        <v>157517</v>
      </c>
      <c r="H79" s="8">
        <v>2715</v>
      </c>
      <c r="I79" s="8">
        <v>87262</v>
      </c>
      <c r="J79" s="8">
        <v>10324400</v>
      </c>
      <c r="K79" s="8">
        <v>189067</v>
      </c>
      <c r="L79" s="9">
        <f t="shared" si="9"/>
        <v>56.13861386138614</v>
      </c>
      <c r="M79" s="9">
        <f t="shared" si="8"/>
        <v>779.7871287128713</v>
      </c>
      <c r="N79" s="35">
        <f t="shared" si="10"/>
        <v>99.3983124006845</v>
      </c>
      <c r="O79" t="s">
        <v>62</v>
      </c>
    </row>
    <row r="80" spans="2:15" ht="21.75" customHeight="1">
      <c r="B80" s="25">
        <v>5</v>
      </c>
      <c r="C80" s="30" t="s">
        <v>19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9">
        <v>0</v>
      </c>
      <c r="M80" s="9">
        <v>0</v>
      </c>
      <c r="N80" s="35"/>
      <c r="O80" t="s">
        <v>62</v>
      </c>
    </row>
    <row r="81" spans="2:15" ht="21.75" customHeight="1">
      <c r="B81" s="26">
        <v>6</v>
      </c>
      <c r="C81" s="30" t="s">
        <v>20</v>
      </c>
      <c r="D81" s="8">
        <v>360</v>
      </c>
      <c r="E81" s="8">
        <v>12760</v>
      </c>
      <c r="F81" s="8">
        <v>27571</v>
      </c>
      <c r="G81" s="8">
        <v>57955</v>
      </c>
      <c r="H81" s="8">
        <v>10103</v>
      </c>
      <c r="I81" s="8">
        <v>269181</v>
      </c>
      <c r="J81" s="8">
        <v>2110138</v>
      </c>
      <c r="K81" s="8">
        <v>354729</v>
      </c>
      <c r="L81" s="9">
        <f>F81/D81</f>
        <v>76.58611111111111</v>
      </c>
      <c r="M81" s="9">
        <f t="shared" si="8"/>
        <v>160.98611111111111</v>
      </c>
      <c r="N81" s="35">
        <f t="shared" si="10"/>
        <v>99.87578232167353</v>
      </c>
      <c r="O81" t="s">
        <v>62</v>
      </c>
    </row>
    <row r="82" spans="2:15" ht="21.75" customHeight="1">
      <c r="B82" s="25">
        <v>7</v>
      </c>
      <c r="C82" s="30" t="s">
        <v>21</v>
      </c>
      <c r="D82" s="8">
        <v>221</v>
      </c>
      <c r="E82" s="8">
        <v>9634</v>
      </c>
      <c r="F82" s="8">
        <v>23225</v>
      </c>
      <c r="G82" s="8">
        <v>154684</v>
      </c>
      <c r="H82" s="8">
        <v>3607</v>
      </c>
      <c r="I82" s="8">
        <v>147380</v>
      </c>
      <c r="J82" s="8">
        <v>6710061</v>
      </c>
      <c r="K82" s="8">
        <v>172875</v>
      </c>
      <c r="L82" s="9">
        <f t="shared" si="9"/>
        <v>105.09049773755656</v>
      </c>
      <c r="M82" s="9">
        <f t="shared" si="8"/>
        <v>699.9276018099547</v>
      </c>
      <c r="N82" s="35">
        <f t="shared" si="10"/>
        <v>99.45993240601084</v>
      </c>
      <c r="O82" t="s">
        <v>62</v>
      </c>
    </row>
    <row r="83" spans="2:15" ht="21.75" customHeight="1">
      <c r="B83" s="26">
        <v>8</v>
      </c>
      <c r="C83" s="30" t="s">
        <v>22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9">
        <v>0</v>
      </c>
      <c r="M83" s="9">
        <v>0</v>
      </c>
      <c r="N83" s="35"/>
      <c r="O83" t="s">
        <v>62</v>
      </c>
    </row>
    <row r="84" spans="2:15" ht="21.75" customHeight="1">
      <c r="B84" s="25">
        <v>9</v>
      </c>
      <c r="C84" s="30" t="s">
        <v>23</v>
      </c>
      <c r="D84" s="8">
        <v>201</v>
      </c>
      <c r="E84" s="8">
        <v>6010</v>
      </c>
      <c r="F84" s="8">
        <v>23493</v>
      </c>
      <c r="G84" s="8">
        <v>158527</v>
      </c>
      <c r="H84" s="8">
        <v>6203</v>
      </c>
      <c r="I84" s="8">
        <v>16859</v>
      </c>
      <c r="J84" s="8">
        <v>5493761</v>
      </c>
      <c r="K84" s="8">
        <v>311892</v>
      </c>
      <c r="L84" s="9">
        <f t="shared" si="9"/>
        <v>116.88059701492537</v>
      </c>
      <c r="M84" s="9">
        <f t="shared" si="8"/>
        <v>788.6915422885572</v>
      </c>
      <c r="N84" s="35">
        <f t="shared" si="10"/>
        <v>99.3914417111971</v>
      </c>
      <c r="O84" t="s">
        <v>62</v>
      </c>
    </row>
    <row r="85" spans="2:15" ht="21.75" customHeight="1">
      <c r="B85" s="26">
        <v>10</v>
      </c>
      <c r="C85" s="30" t="s">
        <v>24</v>
      </c>
      <c r="D85" s="8">
        <v>43</v>
      </c>
      <c r="E85" s="8">
        <v>7176</v>
      </c>
      <c r="F85" s="8">
        <v>1208</v>
      </c>
      <c r="G85" s="8">
        <v>62323</v>
      </c>
      <c r="H85" s="8">
        <v>1699</v>
      </c>
      <c r="I85" s="8">
        <v>64398</v>
      </c>
      <c r="J85" s="8">
        <v>3083529</v>
      </c>
      <c r="K85" s="8">
        <v>95417</v>
      </c>
      <c r="L85" s="9">
        <f t="shared" si="9"/>
        <v>28.093023255813954</v>
      </c>
      <c r="M85" s="9">
        <f t="shared" si="8"/>
        <v>1449.3720930232557</v>
      </c>
      <c r="N85" s="35">
        <f t="shared" si="10"/>
        <v>98.88165733563021</v>
      </c>
      <c r="O85" t="s">
        <v>62</v>
      </c>
    </row>
    <row r="86" spans="2:15" ht="21.75" customHeight="1">
      <c r="B86" s="25">
        <v>11</v>
      </c>
      <c r="C86" s="30" t="s">
        <v>25</v>
      </c>
      <c r="D86" s="8">
        <v>147</v>
      </c>
      <c r="E86" s="8">
        <v>26366</v>
      </c>
      <c r="F86" s="8">
        <v>21193</v>
      </c>
      <c r="G86" s="8">
        <v>102849</v>
      </c>
      <c r="H86" s="8">
        <v>22003</v>
      </c>
      <c r="I86" s="8">
        <v>108126</v>
      </c>
      <c r="J86" s="8">
        <v>5479782</v>
      </c>
      <c r="K86" s="8">
        <v>168464</v>
      </c>
      <c r="L86" s="9">
        <f t="shared" si="9"/>
        <v>144.17006802721087</v>
      </c>
      <c r="M86" s="9">
        <f t="shared" si="8"/>
        <v>699.6530612244898</v>
      </c>
      <c r="N86" s="35">
        <f t="shared" si="10"/>
        <v>99.46014424288234</v>
      </c>
      <c r="O86" t="s">
        <v>59</v>
      </c>
    </row>
    <row r="87" spans="2:15" ht="21.75" customHeight="1">
      <c r="B87" s="26">
        <v>12</v>
      </c>
      <c r="C87" s="30" t="s">
        <v>26</v>
      </c>
      <c r="D87" s="8">
        <v>192</v>
      </c>
      <c r="E87" s="8">
        <v>31723</v>
      </c>
      <c r="F87" s="8">
        <v>5570</v>
      </c>
      <c r="G87" s="8">
        <v>259402</v>
      </c>
      <c r="H87" s="8">
        <v>10778</v>
      </c>
      <c r="I87" s="8">
        <v>297857</v>
      </c>
      <c r="J87" s="8">
        <v>10708412</v>
      </c>
      <c r="K87" s="8">
        <v>552889</v>
      </c>
      <c r="L87" s="9">
        <f t="shared" si="9"/>
        <v>29.010416666666668</v>
      </c>
      <c r="M87" s="9">
        <f t="shared" si="8"/>
        <v>1351.0520833333333</v>
      </c>
      <c r="N87" s="35">
        <f t="shared" si="10"/>
        <v>98.95752154063786</v>
      </c>
      <c r="O87" t="s">
        <v>59</v>
      </c>
    </row>
    <row r="88" spans="2:15" ht="21.75" customHeight="1">
      <c r="B88" s="25">
        <v>13</v>
      </c>
      <c r="C88" s="30" t="s">
        <v>27</v>
      </c>
      <c r="D88" s="8">
        <v>160</v>
      </c>
      <c r="E88" s="8">
        <v>20795</v>
      </c>
      <c r="F88" s="8">
        <v>6095</v>
      </c>
      <c r="G88" s="8">
        <v>270104</v>
      </c>
      <c r="H88" s="8">
        <v>7888</v>
      </c>
      <c r="I88" s="8">
        <v>284226</v>
      </c>
      <c r="J88" s="8">
        <v>15216351</v>
      </c>
      <c r="K88" s="8">
        <v>394898</v>
      </c>
      <c r="L88" s="9">
        <f t="shared" si="9"/>
        <v>38.09375</v>
      </c>
      <c r="M88" s="9">
        <f t="shared" si="8"/>
        <v>1688.15</v>
      </c>
      <c r="N88" s="35">
        <f t="shared" si="10"/>
        <v>98.69741512345679</v>
      </c>
      <c r="O88" t="s">
        <v>62</v>
      </c>
    </row>
    <row r="89" spans="2:15" ht="21.75" customHeight="1">
      <c r="B89" s="26">
        <v>14</v>
      </c>
      <c r="C89" s="31" t="s">
        <v>28</v>
      </c>
      <c r="D89" s="8">
        <v>106</v>
      </c>
      <c r="E89" s="8">
        <v>8005</v>
      </c>
      <c r="F89" s="8">
        <v>5510</v>
      </c>
      <c r="G89" s="8">
        <v>99225</v>
      </c>
      <c r="H89" s="8">
        <v>5649</v>
      </c>
      <c r="I89" s="8">
        <v>86411</v>
      </c>
      <c r="J89" s="8">
        <v>8262549</v>
      </c>
      <c r="K89" s="8">
        <v>96197</v>
      </c>
      <c r="L89" s="9">
        <f t="shared" si="9"/>
        <v>51.9811320754717</v>
      </c>
      <c r="M89" s="9">
        <f t="shared" si="8"/>
        <v>936.0849056603773</v>
      </c>
      <c r="N89" s="35">
        <f t="shared" si="10"/>
        <v>99.27771226415094</v>
      </c>
      <c r="O89" t="s">
        <v>62</v>
      </c>
    </row>
    <row r="90" spans="2:15" ht="21.75" customHeight="1">
      <c r="B90" s="25">
        <v>15</v>
      </c>
      <c r="C90" s="30" t="s">
        <v>29</v>
      </c>
      <c r="D90" s="8">
        <v>80</v>
      </c>
      <c r="E90" s="8">
        <v>1745</v>
      </c>
      <c r="F90" s="8">
        <v>3576</v>
      </c>
      <c r="G90" s="8">
        <v>92228</v>
      </c>
      <c r="H90" s="8">
        <v>1834</v>
      </c>
      <c r="I90" s="8">
        <v>36915</v>
      </c>
      <c r="J90" s="8">
        <v>4379771</v>
      </c>
      <c r="K90" s="8">
        <v>128679</v>
      </c>
      <c r="L90" s="9">
        <f t="shared" si="9"/>
        <v>44.7</v>
      </c>
      <c r="M90" s="9">
        <f t="shared" si="8"/>
        <v>1152.85</v>
      </c>
      <c r="N90" s="35">
        <f t="shared" si="10"/>
        <v>99.11045524691357</v>
      </c>
      <c r="O90" t="s">
        <v>62</v>
      </c>
    </row>
    <row r="91" spans="2:14" ht="21.75" customHeight="1">
      <c r="B91" s="178" t="s">
        <v>30</v>
      </c>
      <c r="C91" s="179"/>
      <c r="D91" s="10">
        <f>SUM(D76:D90)</f>
        <v>2170</v>
      </c>
      <c r="E91" s="10">
        <f aca="true" t="shared" si="11" ref="E91:K91">SUM(E76:E90)</f>
        <v>202635</v>
      </c>
      <c r="F91" s="10">
        <f t="shared" si="11"/>
        <v>137202</v>
      </c>
      <c r="G91" s="10">
        <f t="shared" si="11"/>
        <v>1872016</v>
      </c>
      <c r="H91" s="10">
        <f t="shared" si="11"/>
        <v>82876</v>
      </c>
      <c r="I91" s="10">
        <f t="shared" si="11"/>
        <v>1831926</v>
      </c>
      <c r="J91" s="10">
        <f t="shared" si="11"/>
        <v>95326812</v>
      </c>
      <c r="K91" s="10">
        <f t="shared" si="11"/>
        <v>3001490</v>
      </c>
      <c r="L91" s="46">
        <f t="shared" si="9"/>
        <v>63.226728110599076</v>
      </c>
      <c r="M91" s="46">
        <f>G91/D91</f>
        <v>862.6801843317972</v>
      </c>
      <c r="N91" s="36">
        <f t="shared" si="10"/>
        <v>99.33435170962053</v>
      </c>
    </row>
    <row r="93" spans="2:9" ht="15.75">
      <c r="B93" s="169" t="s">
        <v>61</v>
      </c>
      <c r="C93" s="169"/>
      <c r="D93" s="169"/>
      <c r="E93" s="169"/>
      <c r="F93" s="169"/>
      <c r="G93" s="169"/>
      <c r="H93" s="169"/>
      <c r="I93" s="169"/>
    </row>
    <row r="95" spans="2:7" ht="15">
      <c r="B95" s="11" t="s">
        <v>31</v>
      </c>
      <c r="G95" s="11" t="s">
        <v>32</v>
      </c>
    </row>
    <row r="97" spans="2:9" ht="15">
      <c r="B97" s="12" t="s">
        <v>33</v>
      </c>
      <c r="C97" s="12"/>
      <c r="D97" s="13" t="s">
        <v>34</v>
      </c>
      <c r="E97" s="13">
        <f>I91/E91</f>
        <v>9.040521134058775</v>
      </c>
      <c r="F97" s="14"/>
      <c r="G97" s="170" t="s">
        <v>35</v>
      </c>
      <c r="H97" s="170"/>
      <c r="I97" s="170"/>
    </row>
    <row r="98" spans="2:10" ht="15">
      <c r="B98" s="12"/>
      <c r="C98" s="12"/>
      <c r="D98" s="16"/>
      <c r="E98" s="13"/>
      <c r="F98" s="17"/>
      <c r="G98" s="18" t="s">
        <v>36</v>
      </c>
      <c r="H98" s="38" t="s">
        <v>37</v>
      </c>
      <c r="I98" s="19">
        <f>F91/D91</f>
        <v>63.226728110599076</v>
      </c>
      <c r="J98" s="11" t="s">
        <v>38</v>
      </c>
    </row>
    <row r="99" spans="2:9" ht="15">
      <c r="B99" s="12" t="s">
        <v>39</v>
      </c>
      <c r="C99" s="12"/>
      <c r="D99" s="16" t="s">
        <v>34</v>
      </c>
      <c r="E99" s="13">
        <f>J91/E91</f>
        <v>470.43606484565845</v>
      </c>
      <c r="F99" s="17" t="s">
        <v>40</v>
      </c>
      <c r="G99" s="18"/>
      <c r="H99" s="38"/>
      <c r="I99" s="20"/>
    </row>
    <row r="100" spans="2:10" ht="15">
      <c r="B100" s="12"/>
      <c r="C100" s="12"/>
      <c r="D100" s="16"/>
      <c r="E100" s="13"/>
      <c r="F100" s="17"/>
      <c r="G100" s="18" t="s">
        <v>41</v>
      </c>
      <c r="H100" s="38" t="s">
        <v>42</v>
      </c>
      <c r="I100" s="19">
        <f>G91/D91</f>
        <v>862.6801843317972</v>
      </c>
      <c r="J100" s="17" t="s">
        <v>43</v>
      </c>
    </row>
    <row r="101" spans="2:9" ht="15">
      <c r="B101" s="12" t="s">
        <v>44</v>
      </c>
      <c r="C101" s="12"/>
      <c r="D101" s="16" t="s">
        <v>34</v>
      </c>
      <c r="E101" s="13">
        <f>K91/E91</f>
        <v>14.812297974190047</v>
      </c>
      <c r="F101" s="17"/>
      <c r="G101" s="18"/>
      <c r="H101" s="18"/>
      <c r="I101" s="20"/>
    </row>
    <row r="102" spans="5:9" ht="45">
      <c r="E102" s="17"/>
      <c r="F102" s="15"/>
      <c r="G102" s="21" t="s">
        <v>45</v>
      </c>
      <c r="H102" s="22" t="s">
        <v>46</v>
      </c>
      <c r="I102" s="23">
        <f>(1-(I100/(24*90*60)))*100</f>
        <v>99.33435170962053</v>
      </c>
    </row>
    <row r="103" spans="5:9" ht="15">
      <c r="E103" s="17"/>
      <c r="F103" s="15"/>
      <c r="G103" s="32"/>
      <c r="H103" s="33"/>
      <c r="I103" s="34"/>
    </row>
    <row r="104" spans="2:14" ht="45.75" customHeight="1">
      <c r="B104" s="171" t="s">
        <v>65</v>
      </c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</row>
    <row r="105" spans="5:9" ht="15">
      <c r="E105" s="17"/>
      <c r="F105" s="15"/>
      <c r="G105" s="32"/>
      <c r="H105" s="33"/>
      <c r="I105" s="34"/>
    </row>
    <row r="106" spans="5:9" ht="15">
      <c r="E106" s="17"/>
      <c r="F106" s="15"/>
      <c r="G106" s="32"/>
      <c r="H106" s="33"/>
      <c r="I106" s="34"/>
    </row>
    <row r="107" spans="2:13" ht="23.25">
      <c r="B107" s="173" t="s">
        <v>63</v>
      </c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" t="s">
        <v>0</v>
      </c>
    </row>
    <row r="108" spans="2:14" ht="15.75">
      <c r="B108" s="174" t="s">
        <v>67</v>
      </c>
      <c r="C108" s="175"/>
      <c r="D108" s="176"/>
      <c r="I108" s="2"/>
      <c r="L108" s="177" t="s">
        <v>1</v>
      </c>
      <c r="M108" s="177"/>
      <c r="N108" s="177"/>
    </row>
    <row r="109" spans="2:14" ht="124.5" customHeight="1">
      <c r="B109" s="3" t="s">
        <v>2</v>
      </c>
      <c r="C109" s="4" t="s">
        <v>3</v>
      </c>
      <c r="D109" s="5" t="s">
        <v>4</v>
      </c>
      <c r="E109" s="6" t="s">
        <v>5</v>
      </c>
      <c r="F109" s="6" t="s">
        <v>6</v>
      </c>
      <c r="G109" s="6" t="s">
        <v>7</v>
      </c>
      <c r="H109" s="6" t="s">
        <v>8</v>
      </c>
      <c r="I109" s="6" t="s">
        <v>9</v>
      </c>
      <c r="J109" s="6" t="s">
        <v>10</v>
      </c>
      <c r="K109" s="6" t="s">
        <v>11</v>
      </c>
      <c r="L109" s="7" t="s">
        <v>12</v>
      </c>
      <c r="M109" s="7" t="s">
        <v>13</v>
      </c>
      <c r="N109" s="7" t="s">
        <v>14</v>
      </c>
    </row>
    <row r="110" spans="2:14" ht="19.5" customHeight="1">
      <c r="B110" s="3">
        <v>1</v>
      </c>
      <c r="C110" s="4">
        <v>2</v>
      </c>
      <c r="D110" s="5">
        <v>3</v>
      </c>
      <c r="E110" s="4">
        <v>4</v>
      </c>
      <c r="F110" s="5">
        <v>5</v>
      </c>
      <c r="G110" s="4">
        <v>6</v>
      </c>
      <c r="H110" s="5">
        <v>7</v>
      </c>
      <c r="I110" s="4">
        <v>8</v>
      </c>
      <c r="J110" s="5">
        <v>9</v>
      </c>
      <c r="K110" s="4">
        <v>10</v>
      </c>
      <c r="L110" s="5">
        <v>11</v>
      </c>
      <c r="M110" s="4">
        <v>12</v>
      </c>
      <c r="N110" s="5">
        <v>13</v>
      </c>
    </row>
    <row r="111" spans="2:14" ht="21" customHeight="1">
      <c r="B111" s="39">
        <v>1</v>
      </c>
      <c r="C111" s="20" t="s">
        <v>53</v>
      </c>
      <c r="D111" s="44">
        <f>D21</f>
        <v>532</v>
      </c>
      <c r="E111" s="44">
        <f aca="true" t="shared" si="12" ref="E111:K111">E21</f>
        <v>60106</v>
      </c>
      <c r="F111" s="44">
        <f t="shared" si="12"/>
        <v>4911</v>
      </c>
      <c r="G111" s="44">
        <f t="shared" si="12"/>
        <v>150471</v>
      </c>
      <c r="H111" s="44">
        <f t="shared" si="12"/>
        <v>8187</v>
      </c>
      <c r="I111" s="44">
        <f t="shared" si="12"/>
        <v>679984</v>
      </c>
      <c r="J111" s="44">
        <f t="shared" si="12"/>
        <v>16839092</v>
      </c>
      <c r="K111" s="44">
        <f t="shared" si="12"/>
        <v>1569484</v>
      </c>
      <c r="L111" s="44">
        <f>L21</f>
        <v>9.231203007518797</v>
      </c>
      <c r="M111" s="44">
        <f>G111/D111</f>
        <v>282.84022556390977</v>
      </c>
      <c r="N111" s="45">
        <f>(1-((M111)/(24*90*60)))*100</f>
        <v>99.78175908521303</v>
      </c>
    </row>
    <row r="112" spans="2:14" ht="21" customHeight="1">
      <c r="B112" s="39">
        <v>2</v>
      </c>
      <c r="C112" s="20" t="s">
        <v>54</v>
      </c>
      <c r="D112" s="44">
        <f>D56</f>
        <v>283</v>
      </c>
      <c r="E112" s="44">
        <f aca="true" t="shared" si="13" ref="E112:K112">E56</f>
        <v>44444</v>
      </c>
      <c r="F112" s="44">
        <f t="shared" si="13"/>
        <v>7136</v>
      </c>
      <c r="G112" s="44">
        <f t="shared" si="13"/>
        <v>138536</v>
      </c>
      <c r="H112" s="44">
        <f t="shared" si="13"/>
        <v>8850</v>
      </c>
      <c r="I112" s="44">
        <f t="shared" si="13"/>
        <v>295130</v>
      </c>
      <c r="J112" s="44">
        <f t="shared" si="13"/>
        <v>8495808</v>
      </c>
      <c r="K112" s="44">
        <f t="shared" si="13"/>
        <v>401267</v>
      </c>
      <c r="L112" s="44">
        <f>L56</f>
        <v>25.215547703180214</v>
      </c>
      <c r="M112" s="44">
        <f>G112/D112</f>
        <v>489.52650176678446</v>
      </c>
      <c r="N112" s="45">
        <f>(1-((M112)/(24*90*60)))*100</f>
        <v>99.62227893382193</v>
      </c>
    </row>
    <row r="113" spans="2:14" ht="21" customHeight="1">
      <c r="B113" s="39">
        <v>3</v>
      </c>
      <c r="C113" s="20" t="s">
        <v>55</v>
      </c>
      <c r="D113" s="44">
        <f>D91</f>
        <v>2170</v>
      </c>
      <c r="E113" s="44">
        <f aca="true" t="shared" si="14" ref="E113:K113">E91</f>
        <v>202635</v>
      </c>
      <c r="F113" s="44">
        <f t="shared" si="14"/>
        <v>137202</v>
      </c>
      <c r="G113" s="44">
        <f t="shared" si="14"/>
        <v>1872016</v>
      </c>
      <c r="H113" s="44">
        <f t="shared" si="14"/>
        <v>82876</v>
      </c>
      <c r="I113" s="44">
        <f t="shared" si="14"/>
        <v>1831926</v>
      </c>
      <c r="J113" s="44">
        <f t="shared" si="14"/>
        <v>95326812</v>
      </c>
      <c r="K113" s="44">
        <f t="shared" si="14"/>
        <v>3001490</v>
      </c>
      <c r="L113" s="44">
        <f>L91</f>
        <v>63.226728110599076</v>
      </c>
      <c r="M113" s="44">
        <f>G113/D113</f>
        <v>862.6801843317972</v>
      </c>
      <c r="N113" s="45">
        <f>(1-((M113)/(24*90*60)))*100</f>
        <v>99.33435170962053</v>
      </c>
    </row>
    <row r="114" spans="2:14" s="11" customFormat="1" ht="21" customHeight="1">
      <c r="B114" s="20"/>
      <c r="C114" s="20" t="s">
        <v>56</v>
      </c>
      <c r="D114" s="37">
        <f aca="true" t="shared" si="15" ref="D114:K114">SUM(D111:D113)</f>
        <v>2985</v>
      </c>
      <c r="E114" s="37">
        <f t="shared" si="15"/>
        <v>307185</v>
      </c>
      <c r="F114" s="37">
        <f t="shared" si="15"/>
        <v>149249</v>
      </c>
      <c r="G114" s="37">
        <f t="shared" si="15"/>
        <v>2161023</v>
      </c>
      <c r="H114" s="27">
        <f t="shared" si="15"/>
        <v>99913</v>
      </c>
      <c r="I114" s="27">
        <f t="shared" si="15"/>
        <v>2807040</v>
      </c>
      <c r="J114" s="37">
        <f t="shared" si="15"/>
        <v>120661712</v>
      </c>
      <c r="K114" s="27">
        <f t="shared" si="15"/>
        <v>4972241</v>
      </c>
      <c r="L114" s="37">
        <f>F114/D114</f>
        <v>49.99966499162479</v>
      </c>
      <c r="M114" s="37">
        <f>G114/D114</f>
        <v>723.9608040201005</v>
      </c>
      <c r="N114" s="36">
        <f>(1-((M114)/(24*90*60)))*100</f>
        <v>99.441388268503</v>
      </c>
    </row>
    <row r="116" spans="3:10" ht="15.75">
      <c r="C116" s="169" t="s">
        <v>64</v>
      </c>
      <c r="D116" s="169"/>
      <c r="E116" s="169"/>
      <c r="F116" s="169"/>
      <c r="G116" s="169"/>
      <c r="H116" s="169"/>
      <c r="I116" s="169"/>
      <c r="J116" s="169"/>
    </row>
    <row r="118" spans="3:8" ht="15">
      <c r="C118" s="11" t="s">
        <v>31</v>
      </c>
      <c r="H118" s="11" t="s">
        <v>32</v>
      </c>
    </row>
    <row r="120" spans="3:9" ht="15">
      <c r="C120" s="28" t="s">
        <v>33</v>
      </c>
      <c r="D120" s="24"/>
      <c r="E120" s="29">
        <f>I114/E114</f>
        <v>9.137946188778749</v>
      </c>
      <c r="F120" s="11"/>
      <c r="G120" s="170" t="s">
        <v>35</v>
      </c>
      <c r="H120" s="170"/>
      <c r="I120" s="170"/>
    </row>
    <row r="121" spans="3:10" ht="15">
      <c r="C121" s="28"/>
      <c r="D121" s="24"/>
      <c r="E121" s="29"/>
      <c r="F121" s="11"/>
      <c r="G121" s="18" t="s">
        <v>36</v>
      </c>
      <c r="H121" s="38" t="s">
        <v>37</v>
      </c>
      <c r="I121" s="19">
        <f>F114/D114</f>
        <v>49.99966499162479</v>
      </c>
      <c r="J121" s="11" t="s">
        <v>38</v>
      </c>
    </row>
    <row r="122" spans="3:9" ht="15">
      <c r="C122" s="28" t="s">
        <v>39</v>
      </c>
      <c r="D122" s="24"/>
      <c r="E122" s="29">
        <f>J114/E114</f>
        <v>392.7981900157885</v>
      </c>
      <c r="F122" s="11" t="s">
        <v>49</v>
      </c>
      <c r="G122" s="18"/>
      <c r="H122" s="38"/>
      <c r="I122" s="20"/>
    </row>
    <row r="123" spans="3:10" ht="15">
      <c r="C123" s="28"/>
      <c r="D123" s="24"/>
      <c r="E123" s="29"/>
      <c r="F123" s="11"/>
      <c r="G123" s="18" t="s">
        <v>41</v>
      </c>
      <c r="H123" s="38" t="s">
        <v>42</v>
      </c>
      <c r="I123" s="19">
        <f>G114/D114</f>
        <v>723.9608040201005</v>
      </c>
      <c r="J123" s="17" t="s">
        <v>43</v>
      </c>
    </row>
    <row r="124" spans="3:9" ht="15">
      <c r="C124" s="28" t="s">
        <v>44</v>
      </c>
      <c r="D124" s="24"/>
      <c r="E124" s="29">
        <f>K114/E114</f>
        <v>16.186470693556</v>
      </c>
      <c r="F124" s="11"/>
      <c r="G124" s="18"/>
      <c r="H124" s="18"/>
      <c r="I124" s="20"/>
    </row>
    <row r="125" spans="7:9" ht="45">
      <c r="G125" s="21" t="s">
        <v>45</v>
      </c>
      <c r="H125" s="22" t="s">
        <v>46</v>
      </c>
      <c r="I125" s="23">
        <f>(1-(I123/(24*90*60)))*100</f>
        <v>99.441388268503</v>
      </c>
    </row>
    <row r="127" spans="2:14" ht="48" customHeight="1">
      <c r="B127" s="171" t="s">
        <v>65</v>
      </c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</row>
  </sheetData>
  <sheetProtection/>
  <mergeCells count="27">
    <mergeCell ref="C116:J116"/>
    <mergeCell ref="B2:L2"/>
    <mergeCell ref="B3:D3"/>
    <mergeCell ref="L3:N3"/>
    <mergeCell ref="B21:C21"/>
    <mergeCell ref="B23:I23"/>
    <mergeCell ref="B91:C91"/>
    <mergeCell ref="B34:N34"/>
    <mergeCell ref="B69:N69"/>
    <mergeCell ref="B104:N104"/>
    <mergeCell ref="B108:D108"/>
    <mergeCell ref="L108:N108"/>
    <mergeCell ref="B58:I58"/>
    <mergeCell ref="G62:I62"/>
    <mergeCell ref="B72:L72"/>
    <mergeCell ref="B73:D73"/>
    <mergeCell ref="L73:N73"/>
    <mergeCell ref="B127:N127"/>
    <mergeCell ref="G27:I27"/>
    <mergeCell ref="G97:I97"/>
    <mergeCell ref="B37:L37"/>
    <mergeCell ref="B38:D38"/>
    <mergeCell ref="L38:N38"/>
    <mergeCell ref="B56:C56"/>
    <mergeCell ref="G120:I120"/>
    <mergeCell ref="B93:I93"/>
    <mergeCell ref="B107:L107"/>
  </mergeCells>
  <printOptions/>
  <pageMargins left="0.54" right="0.14" top="0.28" bottom="0.34" header="0.17" footer="0.15"/>
  <pageSetup horizontalDpi="600" verticalDpi="600" orientation="landscape" scale="70" r:id="rId1"/>
  <headerFooter>
    <oddFooter>&amp;C&amp;Z&amp;F&amp;RPage &amp;P</oddFooter>
  </headerFooter>
  <rowBreaks count="2" manualBreakCount="2">
    <brk id="34" min="1" max="13" man="1"/>
    <brk id="6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abhishek</dc:creator>
  <cp:keywords/>
  <dc:description/>
  <cp:lastModifiedBy>Kritima Pandey</cp:lastModifiedBy>
  <cp:lastPrinted>2015-05-28T12:07:17Z</cp:lastPrinted>
  <dcterms:created xsi:type="dcterms:W3CDTF">2013-11-29T06:40:48Z</dcterms:created>
  <dcterms:modified xsi:type="dcterms:W3CDTF">2016-02-16T11:11:22Z</dcterms:modified>
  <cp:category/>
  <cp:version/>
  <cp:contentType/>
  <cp:contentStatus/>
</cp:coreProperties>
</file>